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3040" windowHeight="8955"/>
  </bookViews>
  <sheets>
    <sheet name="基礎データ" sheetId="1" r:id="rId1"/>
    <sheet name="oppシート問い（全科目）" sheetId="23" state="hidden" r:id="rId2"/>
    <sheet name="Sheet1" sheetId="19" r:id="rId3"/>
    <sheet name="OPPシート表示 (３シート)" sheetId="10" r:id="rId4"/>
    <sheet name="OPPシート表示 (４シート) " sheetId="13" r:id="rId5"/>
    <sheet name="OPPシート表示 (５シート)" sheetId="14" r:id="rId6"/>
    <sheet name="OPPシート表示 (６シート)" sheetId="8" r:id="rId7"/>
    <sheet name="OPPシート表示 (７シート)" sheetId="16" r:id="rId8"/>
    <sheet name="OPPシート表示 (８シート)" sheetId="15" r:id="rId9"/>
    <sheet name="OPPシート表示 (９シート)" sheetId="7" r:id="rId10"/>
    <sheet name="OPPシート表示（１０シート）" sheetId="17" r:id="rId11"/>
    <sheet name="OPPシート表示（１１シート）" sheetId="18" r:id="rId12"/>
    <sheet name="OPPシート表示（１２シート）" sheetId="2" r:id="rId13"/>
    <sheet name="oppシート問い (物理基礎) " sheetId="26" r:id="rId14"/>
    <sheet name="oppシート問い (化学基礎)" sheetId="21" r:id="rId15"/>
    <sheet name="oppシート問い (生物基礎) " sheetId="24" r:id="rId16"/>
    <sheet name="oppシート問い (地学基礎) " sheetId="25" r:id="rId17"/>
  </sheets>
  <definedNames>
    <definedName name="_xlnm.Print_Area" localSheetId="3">'OPPシート表示 (３シート)'!$B$3:$Q$44</definedName>
    <definedName name="_xlnm.Print_Area" localSheetId="4">'OPPシート表示 (４シート) '!$B$3:$Q$48</definedName>
    <definedName name="_xlnm.Print_Area" localSheetId="5">'OPPシート表示 (５シート)'!$B$3:$Q$48</definedName>
    <definedName name="_xlnm.Print_Area" localSheetId="6">'OPPシート表示 (６シート)'!$B$3:$Q$48</definedName>
    <definedName name="_xlnm.Print_Area" localSheetId="7">'OPPシート表示 (７シート)'!$B$3:$Q$55</definedName>
    <definedName name="_xlnm.Print_Area" localSheetId="8">'OPPシート表示 (８シート)'!$B$3:$Q$55</definedName>
    <definedName name="_xlnm.Print_Area" localSheetId="9">'OPPシート表示 (９シート)'!$B$3:$Q$55</definedName>
    <definedName name="_xlnm.Print_Area" localSheetId="10">'OPPシート表示（１０シート）'!$B$3:$Q$61</definedName>
    <definedName name="_xlnm.Print_Area" localSheetId="11">'OPPシート表示（１１シート）'!$B$3:$Q$61</definedName>
    <definedName name="_xlnm.Print_Area" localSheetId="12">'OPPシート表示（１２シート）'!$B$3:$Q$61</definedName>
    <definedName name="_xlnm.Print_Area" localSheetId="1">'oppシート問い（全科目）'!$A$1:$I$124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23" l="1"/>
  <c r="A96" i="23"/>
  <c r="A97" i="23"/>
  <c r="A98" i="23"/>
  <c r="A99" i="23"/>
  <c r="A100" i="23"/>
  <c r="A101" i="23"/>
  <c r="A102" i="23"/>
  <c r="A103" i="23"/>
  <c r="A104" i="23"/>
  <c r="A105" i="23"/>
  <c r="A106" i="23"/>
  <c r="A107" i="23"/>
  <c r="A108" i="23"/>
  <c r="A109" i="23"/>
  <c r="A110" i="23"/>
  <c r="A111" i="23"/>
  <c r="A112" i="23"/>
  <c r="A113" i="23"/>
  <c r="A114" i="23"/>
  <c r="A115" i="23"/>
  <c r="A116" i="23"/>
  <c r="A117" i="23"/>
  <c r="A118" i="23"/>
  <c r="A119" i="23"/>
  <c r="A120" i="23"/>
  <c r="A121" i="23"/>
  <c r="A122" i="23"/>
  <c r="A123" i="23"/>
  <c r="A124" i="23"/>
  <c r="A95" i="23"/>
  <c r="A66" i="23"/>
  <c r="A67" i="23"/>
  <c r="A68" i="23"/>
  <c r="A69" i="23"/>
  <c r="A70" i="23"/>
  <c r="A71" i="23"/>
  <c r="A72" i="23"/>
  <c r="A73" i="23"/>
  <c r="A74" i="23"/>
  <c r="A75" i="23"/>
  <c r="A76" i="23"/>
  <c r="A77" i="23"/>
  <c r="A78" i="23"/>
  <c r="A79" i="23"/>
  <c r="A80" i="23"/>
  <c r="A81" i="23"/>
  <c r="A82" i="23"/>
  <c r="A83" i="23"/>
  <c r="A84" i="23"/>
  <c r="A85" i="23"/>
  <c r="A86" i="23"/>
  <c r="A87" i="23"/>
  <c r="A88" i="23"/>
  <c r="A89" i="23"/>
  <c r="A90" i="23"/>
  <c r="A91" i="23"/>
  <c r="A92" i="23"/>
  <c r="A93" i="23"/>
  <c r="A94" i="23"/>
  <c r="A65" i="23"/>
  <c r="A36" i="23"/>
  <c r="A37" i="23"/>
  <c r="A38" i="23"/>
  <c r="A39" i="23"/>
  <c r="A40" i="23"/>
  <c r="A41" i="23"/>
  <c r="A42" i="23"/>
  <c r="A43" i="23"/>
  <c r="A44" i="23"/>
  <c r="A45" i="23"/>
  <c r="A46" i="23"/>
  <c r="A47" i="23"/>
  <c r="A48" i="23"/>
  <c r="A49" i="23"/>
  <c r="A50" i="23"/>
  <c r="A51" i="23"/>
  <c r="A52" i="23"/>
  <c r="A53" i="23"/>
  <c r="A54" i="23"/>
  <c r="A55" i="23"/>
  <c r="A56" i="23"/>
  <c r="A57" i="23"/>
  <c r="A58" i="23"/>
  <c r="A59" i="23"/>
  <c r="A60" i="23"/>
  <c r="A61" i="23"/>
  <c r="A62" i="23"/>
  <c r="A63" i="23"/>
  <c r="A64" i="23"/>
  <c r="A35" i="23"/>
  <c r="A6" i="23"/>
  <c r="A7" i="23"/>
  <c r="A8" i="23"/>
  <c r="A9" i="23"/>
  <c r="A10" i="23"/>
  <c r="A11" i="23"/>
  <c r="A12" i="23"/>
  <c r="A13" i="23"/>
  <c r="A14" i="23"/>
  <c r="A15" i="23"/>
  <c r="A16" i="23"/>
  <c r="A17" i="23"/>
  <c r="A18" i="23"/>
  <c r="A19" i="23"/>
  <c r="A20" i="23"/>
  <c r="A21" i="23"/>
  <c r="A22" i="23"/>
  <c r="A23" i="23"/>
  <c r="A24" i="23"/>
  <c r="A25" i="23"/>
  <c r="A26" i="23"/>
  <c r="A27" i="23"/>
  <c r="A28" i="23"/>
  <c r="A29" i="23"/>
  <c r="A30" i="23"/>
  <c r="A31" i="23"/>
  <c r="A32" i="23"/>
  <c r="A33" i="23"/>
  <c r="A34" i="23"/>
  <c r="A5" i="23"/>
  <c r="I32" i="25"/>
  <c r="I31" i="25"/>
  <c r="I30" i="25"/>
  <c r="I29" i="25"/>
  <c r="I28" i="25"/>
  <c r="I27" i="25"/>
  <c r="I26" i="25"/>
  <c r="I25" i="25"/>
  <c r="I24" i="25"/>
  <c r="I23" i="25"/>
  <c r="I22" i="25"/>
  <c r="I21" i="25"/>
  <c r="I20" i="25"/>
  <c r="I19" i="25"/>
  <c r="I18" i="25"/>
  <c r="I17" i="25"/>
  <c r="I16" i="25"/>
  <c r="I15" i="25"/>
  <c r="I14" i="25"/>
  <c r="I13" i="25"/>
  <c r="I12" i="25"/>
  <c r="I11" i="25"/>
  <c r="I10" i="25"/>
  <c r="I9" i="25"/>
  <c r="I8" i="25"/>
  <c r="I7" i="25"/>
  <c r="I6" i="25"/>
  <c r="I5" i="25"/>
  <c r="I4" i="25"/>
  <c r="I3" i="25"/>
  <c r="A4" i="25"/>
  <c r="A5" i="25"/>
  <c r="A6" i="25"/>
  <c r="A7" i="25"/>
  <c r="A8" i="25"/>
  <c r="A9" i="25"/>
  <c r="A10" i="25"/>
  <c r="A11" i="25"/>
  <c r="A12" i="25"/>
  <c r="A13" i="25"/>
  <c r="A14" i="25"/>
  <c r="A15" i="25"/>
  <c r="A16" i="25"/>
  <c r="A17" i="25"/>
  <c r="A18" i="25"/>
  <c r="A19" i="25"/>
  <c r="A20" i="25"/>
  <c r="A21" i="25"/>
  <c r="A22" i="25"/>
  <c r="A23" i="25"/>
  <c r="A24" i="25"/>
  <c r="A25" i="25"/>
  <c r="A26" i="25"/>
  <c r="A27" i="25"/>
  <c r="A28" i="25"/>
  <c r="A29" i="25"/>
  <c r="A30" i="25"/>
  <c r="A31" i="25"/>
  <c r="A32" i="25"/>
  <c r="A3" i="25"/>
  <c r="I32" i="24"/>
  <c r="I31" i="24"/>
  <c r="I30" i="24"/>
  <c r="I29" i="24"/>
  <c r="I28" i="24"/>
  <c r="I27" i="24"/>
  <c r="I26" i="24"/>
  <c r="I25" i="24"/>
  <c r="I24" i="24"/>
  <c r="I23" i="24"/>
  <c r="I22" i="24"/>
  <c r="I21" i="24"/>
  <c r="I20" i="24"/>
  <c r="I19" i="24"/>
  <c r="I18" i="24"/>
  <c r="I17" i="24"/>
  <c r="I16" i="24"/>
  <c r="I15" i="24"/>
  <c r="I14" i="24"/>
  <c r="I13" i="24"/>
  <c r="I12" i="24"/>
  <c r="I11" i="24"/>
  <c r="I10" i="24"/>
  <c r="I9" i="24"/>
  <c r="I8" i="24"/>
  <c r="I7" i="24"/>
  <c r="I6" i="24"/>
  <c r="I5" i="24"/>
  <c r="I4" i="24"/>
  <c r="I3" i="24"/>
  <c r="A4" i="24"/>
  <c r="A5" i="24"/>
  <c r="A6" i="24"/>
  <c r="A7" i="24"/>
  <c r="A8" i="24"/>
  <c r="A9" i="24"/>
  <c r="A10" i="24"/>
  <c r="A11" i="24"/>
  <c r="A12" i="24"/>
  <c r="A13" i="24"/>
  <c r="A14" i="24"/>
  <c r="A15" i="24"/>
  <c r="A16" i="24"/>
  <c r="A17" i="24"/>
  <c r="A18" i="24"/>
  <c r="A19" i="24"/>
  <c r="A20" i="24"/>
  <c r="A21" i="24"/>
  <c r="A22" i="24"/>
  <c r="A23" i="24"/>
  <c r="A24" i="24"/>
  <c r="A25" i="24"/>
  <c r="A26" i="24"/>
  <c r="A27" i="24"/>
  <c r="A28" i="24"/>
  <c r="A29" i="24"/>
  <c r="A30" i="24"/>
  <c r="A31" i="24"/>
  <c r="A32" i="24"/>
  <c r="A3" i="24"/>
  <c r="I32" i="21"/>
  <c r="I31" i="21"/>
  <c r="I30" i="21"/>
  <c r="I29" i="21"/>
  <c r="I28" i="21"/>
  <c r="I27" i="21"/>
  <c r="I26" i="21"/>
  <c r="I25" i="21"/>
  <c r="I24" i="21"/>
  <c r="I23" i="21"/>
  <c r="I22" i="21"/>
  <c r="I21" i="21"/>
  <c r="I20" i="21"/>
  <c r="I19" i="21"/>
  <c r="I18" i="21"/>
  <c r="I17" i="21"/>
  <c r="I16" i="21"/>
  <c r="I15" i="21"/>
  <c r="I14" i="21"/>
  <c r="I13" i="21"/>
  <c r="I12" i="21"/>
  <c r="I11" i="21"/>
  <c r="I10" i="21"/>
  <c r="I9" i="21"/>
  <c r="I8" i="21"/>
  <c r="I7" i="21"/>
  <c r="I6" i="21"/>
  <c r="I5" i="21"/>
  <c r="I4" i="21"/>
  <c r="I3" i="21"/>
  <c r="A4" i="21"/>
  <c r="A5" i="21"/>
  <c r="A6" i="21"/>
  <c r="A7" i="21"/>
  <c r="A8" i="21"/>
  <c r="A9" i="21"/>
  <c r="A10" i="21"/>
  <c r="A11" i="21"/>
  <c r="A12" i="21"/>
  <c r="A13" i="21"/>
  <c r="A14" i="21"/>
  <c r="A15" i="21"/>
  <c r="A16" i="21"/>
  <c r="A17" i="21"/>
  <c r="A18" i="21"/>
  <c r="A19" i="21"/>
  <c r="A20" i="21"/>
  <c r="A21" i="21"/>
  <c r="A22" i="21"/>
  <c r="A23" i="21"/>
  <c r="A24" i="21"/>
  <c r="A25" i="21"/>
  <c r="A26" i="21"/>
  <c r="A27" i="21"/>
  <c r="A28" i="21"/>
  <c r="A29" i="21"/>
  <c r="A30" i="21"/>
  <c r="A31" i="21"/>
  <c r="A32" i="21"/>
  <c r="A3" i="21"/>
  <c r="I32" i="26"/>
  <c r="I31" i="26"/>
  <c r="I30" i="26"/>
  <c r="I29" i="26"/>
  <c r="I28" i="26"/>
  <c r="I27" i="26"/>
  <c r="I26" i="26"/>
  <c r="I25" i="26"/>
  <c r="I24" i="26"/>
  <c r="I23" i="26"/>
  <c r="I22" i="26"/>
  <c r="I21" i="26"/>
  <c r="I20" i="26"/>
  <c r="I19" i="26"/>
  <c r="I18" i="26"/>
  <c r="I17" i="26"/>
  <c r="I16" i="26"/>
  <c r="I15" i="26"/>
  <c r="I14" i="26"/>
  <c r="I13" i="26"/>
  <c r="I12" i="26"/>
  <c r="I11" i="26"/>
  <c r="I10" i="26"/>
  <c r="I9" i="26"/>
  <c r="I8" i="26"/>
  <c r="I7" i="26"/>
  <c r="I6" i="26"/>
  <c r="I5" i="26"/>
  <c r="I4" i="26"/>
  <c r="I3" i="26"/>
  <c r="A4" i="26"/>
  <c r="A5" i="26"/>
  <c r="A6" i="26"/>
  <c r="A7" i="26"/>
  <c r="A8" i="26"/>
  <c r="A9" i="26"/>
  <c r="A10" i="26"/>
  <c r="A11" i="26"/>
  <c r="A12" i="26"/>
  <c r="A13" i="26"/>
  <c r="A14" i="26"/>
  <c r="A15" i="26"/>
  <c r="A16" i="26"/>
  <c r="A17" i="26"/>
  <c r="A18" i="26"/>
  <c r="A19" i="26"/>
  <c r="A20" i="26"/>
  <c r="A21" i="26"/>
  <c r="A22" i="26"/>
  <c r="A23" i="26"/>
  <c r="A24" i="26"/>
  <c r="A25" i="26"/>
  <c r="A26" i="26"/>
  <c r="A27" i="26"/>
  <c r="A28" i="26"/>
  <c r="A29" i="26"/>
  <c r="A30" i="26"/>
  <c r="A31" i="26"/>
  <c r="A32" i="26"/>
  <c r="A3" i="26"/>
  <c r="F105" i="23"/>
  <c r="I124" i="23" l="1"/>
  <c r="I123" i="23"/>
  <c r="I122" i="23"/>
  <c r="I121" i="23"/>
  <c r="I120" i="23"/>
  <c r="I119" i="23"/>
  <c r="I118" i="23"/>
  <c r="I117" i="23"/>
  <c r="I116" i="23"/>
  <c r="I115" i="23"/>
  <c r="I114" i="23"/>
  <c r="I113" i="23"/>
  <c r="I112" i="23"/>
  <c r="I111" i="23"/>
  <c r="I110" i="23"/>
  <c r="I109" i="23"/>
  <c r="I108" i="23"/>
  <c r="I107" i="23"/>
  <c r="I106" i="23"/>
  <c r="I105" i="23"/>
  <c r="I104" i="23"/>
  <c r="I103" i="23"/>
  <c r="I102" i="23"/>
  <c r="I101" i="23"/>
  <c r="I100" i="23"/>
  <c r="I99" i="23"/>
  <c r="I98" i="23"/>
  <c r="I97" i="23"/>
  <c r="I96" i="23"/>
  <c r="I95" i="23"/>
  <c r="I94" i="23"/>
  <c r="I93" i="23"/>
  <c r="I92" i="23"/>
  <c r="I91" i="23"/>
  <c r="I90" i="23"/>
  <c r="I89" i="23"/>
  <c r="I88" i="23"/>
  <c r="I87" i="23"/>
  <c r="I86" i="23"/>
  <c r="I85" i="23"/>
  <c r="I84" i="23"/>
  <c r="I83" i="23"/>
  <c r="I82" i="23"/>
  <c r="I81" i="23"/>
  <c r="I80" i="23"/>
  <c r="I79" i="23"/>
  <c r="I78" i="23"/>
  <c r="I77" i="23"/>
  <c r="I76" i="23"/>
  <c r="I75" i="23"/>
  <c r="I74" i="23"/>
  <c r="I73" i="23"/>
  <c r="I72" i="23"/>
  <c r="I71" i="23"/>
  <c r="I70" i="23"/>
  <c r="I69" i="23"/>
  <c r="I68" i="23"/>
  <c r="I67" i="23"/>
  <c r="I66" i="23"/>
  <c r="I65" i="23"/>
  <c r="I64" i="23"/>
  <c r="I63" i="23"/>
  <c r="I62" i="23"/>
  <c r="I61" i="23"/>
  <c r="I60" i="23"/>
  <c r="I59" i="23"/>
  <c r="I58" i="23"/>
  <c r="I57" i="23"/>
  <c r="I56" i="23"/>
  <c r="I55" i="23"/>
  <c r="I54" i="23"/>
  <c r="I53" i="23"/>
  <c r="I52" i="23"/>
  <c r="I51" i="23"/>
  <c r="I50" i="23"/>
  <c r="I49" i="23"/>
  <c r="I48" i="23"/>
  <c r="I47" i="23"/>
  <c r="I46" i="23"/>
  <c r="I45" i="23"/>
  <c r="I44" i="23"/>
  <c r="I43" i="23"/>
  <c r="I42" i="23"/>
  <c r="I41" i="23"/>
  <c r="I40" i="23"/>
  <c r="I39" i="23"/>
  <c r="I38" i="23"/>
  <c r="I37" i="23"/>
  <c r="I36" i="23"/>
  <c r="I35" i="23"/>
  <c r="I34" i="23"/>
  <c r="I33" i="23"/>
  <c r="I32" i="23"/>
  <c r="I31" i="23"/>
  <c r="I30" i="23"/>
  <c r="I29" i="23"/>
  <c r="I28" i="23"/>
  <c r="I27" i="23"/>
  <c r="I26" i="23"/>
  <c r="I25" i="23"/>
  <c r="I24" i="23"/>
  <c r="I23" i="23"/>
  <c r="I22" i="23"/>
  <c r="I21" i="23"/>
  <c r="I20" i="23"/>
  <c r="I19" i="23"/>
  <c r="I18" i="23"/>
  <c r="I17" i="23"/>
  <c r="I16" i="23"/>
  <c r="I15" i="23"/>
  <c r="I14" i="23"/>
  <c r="I13" i="23"/>
  <c r="I12" i="23"/>
  <c r="I11" i="23"/>
  <c r="I10" i="23"/>
  <c r="I9" i="23"/>
  <c r="I8" i="23"/>
  <c r="I7" i="23"/>
  <c r="I6" i="23"/>
  <c r="I5" i="23"/>
  <c r="C64" i="23" l="1"/>
  <c r="E64" i="23"/>
  <c r="C5" i="23"/>
  <c r="E5" i="23"/>
  <c r="C6" i="23"/>
  <c r="E6" i="23"/>
  <c r="C7" i="23"/>
  <c r="E7" i="23"/>
  <c r="C8" i="23"/>
  <c r="E8" i="23"/>
  <c r="C9" i="23"/>
  <c r="E9" i="23"/>
  <c r="C10" i="23"/>
  <c r="E10" i="23"/>
  <c r="C11" i="23"/>
  <c r="E11" i="23"/>
  <c r="C12" i="23"/>
  <c r="E12" i="23"/>
  <c r="C13" i="23"/>
  <c r="E13" i="23"/>
  <c r="C14" i="23"/>
  <c r="E14" i="23"/>
  <c r="C15" i="23"/>
  <c r="E15" i="23"/>
  <c r="C16" i="23"/>
  <c r="E16" i="23"/>
  <c r="C17" i="23"/>
  <c r="E17" i="23"/>
  <c r="C18" i="23"/>
  <c r="E18" i="23"/>
  <c r="C19" i="23"/>
  <c r="E19" i="23"/>
  <c r="C20" i="23"/>
  <c r="E20" i="23"/>
  <c r="C21" i="23"/>
  <c r="E21" i="23"/>
  <c r="C22" i="23"/>
  <c r="E22" i="23"/>
  <c r="C23" i="23"/>
  <c r="E23" i="23"/>
  <c r="C24" i="23"/>
  <c r="E24" i="23"/>
  <c r="C25" i="23"/>
  <c r="E25" i="23"/>
  <c r="C26" i="23"/>
  <c r="E26" i="23"/>
  <c r="C27" i="23"/>
  <c r="E27" i="23"/>
  <c r="C28" i="23"/>
  <c r="E28" i="23"/>
  <c r="C29" i="23"/>
  <c r="E29" i="23"/>
  <c r="C30" i="23"/>
  <c r="E30" i="23"/>
  <c r="C31" i="23"/>
  <c r="E31" i="23"/>
  <c r="C32" i="23"/>
  <c r="E32" i="23"/>
  <c r="C33" i="23"/>
  <c r="E33" i="23"/>
  <c r="C34" i="23"/>
  <c r="E34" i="23"/>
  <c r="C35" i="23"/>
  <c r="E35" i="23"/>
  <c r="C36" i="23"/>
  <c r="E36" i="23"/>
  <c r="C37" i="23"/>
  <c r="E37" i="23"/>
  <c r="C38" i="23"/>
  <c r="E38" i="23"/>
  <c r="C39" i="23"/>
  <c r="E39" i="23"/>
  <c r="C40" i="23"/>
  <c r="E40" i="23"/>
  <c r="C41" i="23"/>
  <c r="E41" i="23"/>
  <c r="C42" i="23"/>
  <c r="E42" i="23"/>
  <c r="C43" i="23"/>
  <c r="E43" i="23"/>
  <c r="C44" i="23"/>
  <c r="E44" i="23"/>
  <c r="C45" i="23"/>
  <c r="E45" i="23"/>
  <c r="C46" i="23"/>
  <c r="E46" i="23"/>
  <c r="C47" i="23"/>
  <c r="E47" i="23"/>
  <c r="C48" i="23"/>
  <c r="E48" i="23"/>
  <c r="C49" i="23"/>
  <c r="E49" i="23"/>
  <c r="C50" i="23"/>
  <c r="E50" i="23"/>
  <c r="C51" i="23"/>
  <c r="E51" i="23"/>
  <c r="C52" i="23"/>
  <c r="E52" i="23"/>
  <c r="C53" i="23"/>
  <c r="E53" i="23"/>
  <c r="C54" i="23"/>
  <c r="E54" i="23"/>
  <c r="C55" i="23"/>
  <c r="E55" i="23"/>
  <c r="C56" i="23"/>
  <c r="E56" i="23"/>
  <c r="C57" i="23"/>
  <c r="E57" i="23"/>
  <c r="C58" i="23"/>
  <c r="E58" i="23"/>
  <c r="C59" i="23"/>
  <c r="E59" i="23"/>
  <c r="C60" i="23"/>
  <c r="E60" i="23"/>
  <c r="C61" i="23"/>
  <c r="E61" i="23"/>
  <c r="C62" i="23"/>
  <c r="E62" i="23"/>
  <c r="C63" i="23"/>
  <c r="E63" i="23"/>
  <c r="C65" i="23"/>
  <c r="E65" i="23"/>
  <c r="C66" i="23"/>
  <c r="E66" i="23"/>
  <c r="C67" i="23"/>
  <c r="E67" i="23"/>
  <c r="C68" i="23"/>
  <c r="E68" i="23"/>
  <c r="C69" i="23"/>
  <c r="E69" i="23"/>
  <c r="C70" i="23"/>
  <c r="E70" i="23"/>
  <c r="C71" i="23"/>
  <c r="E71" i="23"/>
  <c r="C72" i="23"/>
  <c r="E72" i="23"/>
  <c r="C73" i="23"/>
  <c r="E73" i="23"/>
  <c r="C74" i="23"/>
  <c r="E74" i="23"/>
  <c r="C75" i="23"/>
  <c r="E75" i="23"/>
  <c r="C76" i="23"/>
  <c r="E76" i="23"/>
  <c r="C77" i="23"/>
  <c r="E77" i="23"/>
  <c r="C78" i="23"/>
  <c r="E78" i="23"/>
  <c r="C79" i="23"/>
  <c r="E79" i="23"/>
  <c r="C80" i="23"/>
  <c r="E80" i="23"/>
  <c r="C81" i="23"/>
  <c r="E81" i="23"/>
  <c r="C82" i="23"/>
  <c r="E82" i="23"/>
  <c r="C83" i="23"/>
  <c r="E83" i="23"/>
  <c r="C84" i="23"/>
  <c r="E84" i="23"/>
  <c r="C85" i="23"/>
  <c r="E85" i="23"/>
  <c r="C86" i="23"/>
  <c r="E86" i="23"/>
  <c r="C87" i="23"/>
  <c r="E87" i="23"/>
  <c r="C88" i="23"/>
  <c r="E88" i="23"/>
  <c r="C89" i="23"/>
  <c r="E89" i="23"/>
  <c r="C90" i="23"/>
  <c r="E90" i="23"/>
  <c r="C91" i="23"/>
  <c r="E91" i="23"/>
  <c r="C92" i="23"/>
  <c r="E92" i="23"/>
  <c r="C93" i="23"/>
  <c r="E93" i="23"/>
  <c r="C94" i="23"/>
  <c r="E94" i="23"/>
  <c r="C95" i="23"/>
  <c r="E95" i="23"/>
  <c r="C96" i="23"/>
  <c r="E96" i="23"/>
  <c r="C97" i="23"/>
  <c r="E97" i="23"/>
  <c r="C98" i="23"/>
  <c r="E98" i="23"/>
  <c r="C99" i="23"/>
  <c r="E99" i="23"/>
  <c r="C100" i="23"/>
  <c r="E100" i="23"/>
  <c r="C101" i="23"/>
  <c r="E101" i="23"/>
  <c r="C102" i="23"/>
  <c r="E102" i="23"/>
  <c r="C103" i="23"/>
  <c r="E103" i="23"/>
  <c r="C104" i="23"/>
  <c r="E104" i="23"/>
  <c r="C105" i="23"/>
  <c r="E105" i="23"/>
  <c r="C106" i="23"/>
  <c r="E106" i="23"/>
  <c r="C107" i="23"/>
  <c r="E107" i="23"/>
  <c r="C108" i="23"/>
  <c r="E108" i="23"/>
  <c r="C109" i="23"/>
  <c r="E109" i="23"/>
  <c r="C110" i="23"/>
  <c r="E110" i="23"/>
  <c r="C111" i="23"/>
  <c r="E111" i="23"/>
  <c r="C112" i="23"/>
  <c r="E112" i="23"/>
  <c r="C113" i="23"/>
  <c r="E113" i="23"/>
  <c r="C114" i="23"/>
  <c r="E114" i="23"/>
  <c r="C115" i="23"/>
  <c r="E115" i="23"/>
  <c r="C116" i="23"/>
  <c r="E116" i="23"/>
  <c r="C117" i="23"/>
  <c r="E117" i="23"/>
  <c r="C118" i="23"/>
  <c r="E118" i="23"/>
  <c r="C119" i="23"/>
  <c r="E119" i="23"/>
  <c r="C120" i="23"/>
  <c r="E120" i="23"/>
  <c r="C121" i="23"/>
  <c r="E121" i="23"/>
  <c r="C122" i="23"/>
  <c r="E122" i="23"/>
  <c r="C123" i="23"/>
  <c r="E123" i="23"/>
  <c r="C124" i="23"/>
  <c r="E124" i="23"/>
  <c r="H124" i="23"/>
  <c r="G124" i="23"/>
  <c r="F124" i="23"/>
  <c r="D124" i="23"/>
  <c r="H123" i="23"/>
  <c r="G123" i="23"/>
  <c r="F123" i="23"/>
  <c r="D123" i="23"/>
  <c r="H122" i="23"/>
  <c r="G122" i="23"/>
  <c r="F122" i="23"/>
  <c r="D122" i="23"/>
  <c r="H121" i="23"/>
  <c r="G121" i="23"/>
  <c r="F121" i="23"/>
  <c r="D121" i="23"/>
  <c r="H120" i="23"/>
  <c r="G120" i="23"/>
  <c r="F120" i="23"/>
  <c r="D120" i="23"/>
  <c r="H119" i="23"/>
  <c r="G119" i="23"/>
  <c r="F119" i="23"/>
  <c r="D119" i="23"/>
  <c r="H118" i="23"/>
  <c r="G118" i="23"/>
  <c r="F118" i="23"/>
  <c r="D118" i="23"/>
  <c r="H117" i="23"/>
  <c r="G117" i="23"/>
  <c r="F117" i="23"/>
  <c r="D117" i="23"/>
  <c r="H116" i="23"/>
  <c r="G116" i="23"/>
  <c r="F116" i="23"/>
  <c r="D116" i="23"/>
  <c r="H115" i="23"/>
  <c r="G115" i="23"/>
  <c r="F115" i="23"/>
  <c r="D115" i="23"/>
  <c r="H114" i="23"/>
  <c r="G114" i="23"/>
  <c r="F114" i="23"/>
  <c r="D114" i="23"/>
  <c r="H113" i="23"/>
  <c r="G113" i="23"/>
  <c r="F113" i="23"/>
  <c r="D113" i="23"/>
  <c r="H112" i="23"/>
  <c r="G112" i="23"/>
  <c r="F112" i="23"/>
  <c r="D112" i="23"/>
  <c r="H111" i="23"/>
  <c r="G111" i="23"/>
  <c r="F111" i="23"/>
  <c r="D111" i="23"/>
  <c r="H110" i="23"/>
  <c r="G110" i="23"/>
  <c r="F110" i="23"/>
  <c r="D110" i="23"/>
  <c r="H109" i="23"/>
  <c r="G109" i="23"/>
  <c r="F109" i="23"/>
  <c r="D109" i="23"/>
  <c r="H108" i="23"/>
  <c r="G108" i="23"/>
  <c r="F108" i="23"/>
  <c r="D108" i="23"/>
  <c r="H107" i="23"/>
  <c r="G107" i="23"/>
  <c r="F107" i="23"/>
  <c r="D107" i="23"/>
  <c r="H106" i="23"/>
  <c r="G106" i="23"/>
  <c r="F106" i="23"/>
  <c r="D106" i="23"/>
  <c r="H105" i="23"/>
  <c r="G105" i="23"/>
  <c r="D105" i="23"/>
  <c r="H104" i="23"/>
  <c r="G104" i="23"/>
  <c r="F104" i="23"/>
  <c r="D104" i="23"/>
  <c r="H103" i="23"/>
  <c r="G103" i="23"/>
  <c r="F103" i="23"/>
  <c r="D103" i="23"/>
  <c r="H102" i="23"/>
  <c r="G102" i="23"/>
  <c r="F102" i="23"/>
  <c r="D102" i="23"/>
  <c r="H101" i="23"/>
  <c r="G101" i="23"/>
  <c r="F101" i="23"/>
  <c r="D101" i="23"/>
  <c r="H100" i="23"/>
  <c r="G100" i="23"/>
  <c r="F100" i="23"/>
  <c r="D100" i="23"/>
  <c r="H99" i="23"/>
  <c r="G99" i="23"/>
  <c r="F99" i="23"/>
  <c r="D99" i="23"/>
  <c r="H98" i="23"/>
  <c r="G98" i="23"/>
  <c r="F98" i="23"/>
  <c r="D98" i="23"/>
  <c r="H97" i="23"/>
  <c r="G97" i="23"/>
  <c r="F97" i="23"/>
  <c r="D97" i="23"/>
  <c r="H96" i="23"/>
  <c r="G96" i="23"/>
  <c r="F96" i="23"/>
  <c r="D96" i="23"/>
  <c r="H95" i="23"/>
  <c r="G95" i="23"/>
  <c r="F95" i="23"/>
  <c r="D95" i="23"/>
  <c r="H94" i="23"/>
  <c r="G94" i="23"/>
  <c r="F94" i="23"/>
  <c r="D94" i="23"/>
  <c r="H93" i="23"/>
  <c r="G93" i="23"/>
  <c r="F93" i="23"/>
  <c r="D93" i="23"/>
  <c r="H92" i="23"/>
  <c r="G92" i="23"/>
  <c r="F92" i="23"/>
  <c r="D92" i="23"/>
  <c r="H91" i="23"/>
  <c r="G91" i="23"/>
  <c r="F91" i="23"/>
  <c r="D91" i="23"/>
  <c r="H90" i="23"/>
  <c r="G90" i="23"/>
  <c r="F90" i="23"/>
  <c r="D90" i="23"/>
  <c r="H89" i="23"/>
  <c r="G89" i="23"/>
  <c r="F89" i="23"/>
  <c r="D89" i="23"/>
  <c r="H88" i="23"/>
  <c r="G88" i="23"/>
  <c r="F88" i="23"/>
  <c r="D88" i="23"/>
  <c r="H87" i="23"/>
  <c r="G87" i="23"/>
  <c r="F87" i="23"/>
  <c r="D87" i="23"/>
  <c r="H86" i="23"/>
  <c r="G86" i="23"/>
  <c r="F86" i="23"/>
  <c r="D86" i="23"/>
  <c r="H85" i="23"/>
  <c r="G85" i="23"/>
  <c r="F85" i="23"/>
  <c r="D85" i="23"/>
  <c r="H84" i="23"/>
  <c r="G84" i="23"/>
  <c r="F84" i="23"/>
  <c r="D84" i="23"/>
  <c r="H83" i="23"/>
  <c r="G83" i="23"/>
  <c r="F83" i="23"/>
  <c r="D83" i="23"/>
  <c r="H82" i="23"/>
  <c r="G82" i="23"/>
  <c r="F82" i="23"/>
  <c r="D82" i="23"/>
  <c r="H81" i="23"/>
  <c r="G81" i="23"/>
  <c r="F81" i="23"/>
  <c r="D81" i="23"/>
  <c r="H80" i="23"/>
  <c r="G80" i="23"/>
  <c r="F80" i="23"/>
  <c r="D80" i="23"/>
  <c r="H79" i="23"/>
  <c r="G79" i="23"/>
  <c r="F79" i="23"/>
  <c r="D79" i="23"/>
  <c r="H78" i="23"/>
  <c r="G78" i="23"/>
  <c r="F78" i="23"/>
  <c r="D78" i="23"/>
  <c r="H77" i="23"/>
  <c r="G77" i="23"/>
  <c r="F77" i="23"/>
  <c r="D77" i="23"/>
  <c r="H76" i="23"/>
  <c r="G76" i="23"/>
  <c r="F76" i="23"/>
  <c r="D76" i="23"/>
  <c r="H75" i="23"/>
  <c r="G75" i="23"/>
  <c r="F75" i="23"/>
  <c r="D75" i="23"/>
  <c r="H74" i="23"/>
  <c r="G74" i="23"/>
  <c r="F74" i="23"/>
  <c r="D74" i="23"/>
  <c r="H73" i="23"/>
  <c r="G73" i="23"/>
  <c r="F73" i="23"/>
  <c r="D73" i="23"/>
  <c r="H72" i="23"/>
  <c r="G72" i="23"/>
  <c r="F72" i="23"/>
  <c r="D72" i="23"/>
  <c r="H71" i="23"/>
  <c r="G71" i="23"/>
  <c r="F71" i="23"/>
  <c r="D71" i="23"/>
  <c r="H70" i="23"/>
  <c r="G70" i="23"/>
  <c r="F70" i="23"/>
  <c r="D70" i="23"/>
  <c r="H69" i="23"/>
  <c r="G69" i="23"/>
  <c r="F69" i="23"/>
  <c r="D69" i="23"/>
  <c r="H68" i="23"/>
  <c r="G68" i="23"/>
  <c r="F68" i="23"/>
  <c r="D68" i="23"/>
  <c r="H67" i="23"/>
  <c r="G67" i="23"/>
  <c r="F67" i="23"/>
  <c r="D67" i="23"/>
  <c r="H66" i="23"/>
  <c r="G66" i="23"/>
  <c r="F66" i="23"/>
  <c r="D66" i="23"/>
  <c r="H65" i="23"/>
  <c r="G65" i="23"/>
  <c r="F65" i="23"/>
  <c r="D65" i="23"/>
  <c r="D64" i="23"/>
  <c r="F64" i="23"/>
  <c r="G64" i="23"/>
  <c r="H64" i="23"/>
  <c r="H63" i="23"/>
  <c r="G63" i="23"/>
  <c r="F63" i="23"/>
  <c r="D63" i="23"/>
  <c r="H62" i="23"/>
  <c r="G62" i="23"/>
  <c r="F62" i="23"/>
  <c r="D62" i="23"/>
  <c r="H61" i="23"/>
  <c r="G61" i="23"/>
  <c r="F61" i="23"/>
  <c r="D61" i="23"/>
  <c r="H60" i="23"/>
  <c r="G60" i="23"/>
  <c r="F60" i="23"/>
  <c r="D60" i="23"/>
  <c r="H59" i="23"/>
  <c r="G59" i="23"/>
  <c r="F59" i="23"/>
  <c r="D59" i="23"/>
  <c r="H58" i="23"/>
  <c r="G58" i="23"/>
  <c r="F58" i="23"/>
  <c r="D58" i="23"/>
  <c r="H57" i="23"/>
  <c r="G57" i="23"/>
  <c r="F57" i="23"/>
  <c r="D57" i="23"/>
  <c r="H56" i="23"/>
  <c r="G56" i="23"/>
  <c r="F56" i="23"/>
  <c r="D56" i="23"/>
  <c r="H55" i="23"/>
  <c r="G55" i="23"/>
  <c r="F55" i="23"/>
  <c r="D55" i="23"/>
  <c r="H54" i="23"/>
  <c r="G54" i="23"/>
  <c r="F54" i="23"/>
  <c r="D54" i="23"/>
  <c r="H53" i="23"/>
  <c r="G53" i="23"/>
  <c r="F53" i="23"/>
  <c r="D53" i="23"/>
  <c r="H52" i="23"/>
  <c r="G52" i="23"/>
  <c r="F52" i="23"/>
  <c r="D52" i="23"/>
  <c r="H51" i="23"/>
  <c r="G51" i="23"/>
  <c r="F51" i="23"/>
  <c r="D51" i="23"/>
  <c r="H50" i="23"/>
  <c r="G50" i="23"/>
  <c r="F50" i="23"/>
  <c r="D50" i="23"/>
  <c r="H49" i="23"/>
  <c r="G49" i="23"/>
  <c r="F49" i="23"/>
  <c r="D49" i="23"/>
  <c r="H48" i="23"/>
  <c r="G48" i="23"/>
  <c r="F48" i="23"/>
  <c r="D48" i="23"/>
  <c r="H47" i="23"/>
  <c r="G47" i="23"/>
  <c r="F47" i="23"/>
  <c r="D47" i="23"/>
  <c r="H46" i="23"/>
  <c r="G46" i="23"/>
  <c r="F46" i="23"/>
  <c r="D46" i="23"/>
  <c r="H45" i="23"/>
  <c r="G45" i="23"/>
  <c r="F45" i="23"/>
  <c r="D45" i="23"/>
  <c r="H44" i="23"/>
  <c r="G44" i="23"/>
  <c r="F44" i="23"/>
  <c r="D44" i="23"/>
  <c r="H43" i="23"/>
  <c r="G43" i="23"/>
  <c r="F43" i="23"/>
  <c r="D43" i="23"/>
  <c r="H42" i="23"/>
  <c r="G42" i="23"/>
  <c r="F42" i="23"/>
  <c r="D42" i="23"/>
  <c r="H41" i="23"/>
  <c r="G41" i="23"/>
  <c r="F41" i="23"/>
  <c r="D41" i="23"/>
  <c r="H40" i="23"/>
  <c r="G40" i="23"/>
  <c r="F40" i="23"/>
  <c r="D40" i="23"/>
  <c r="H39" i="23"/>
  <c r="G39" i="23"/>
  <c r="F39" i="23"/>
  <c r="D39" i="23"/>
  <c r="H38" i="23"/>
  <c r="G38" i="23"/>
  <c r="F38" i="23"/>
  <c r="D38" i="23"/>
  <c r="H37" i="23"/>
  <c r="G37" i="23"/>
  <c r="F37" i="23"/>
  <c r="D37" i="23"/>
  <c r="H36" i="23"/>
  <c r="G36" i="23"/>
  <c r="F36" i="23"/>
  <c r="D36" i="23"/>
  <c r="H35" i="23"/>
  <c r="G35" i="23"/>
  <c r="F35" i="23"/>
  <c r="D35" i="23"/>
  <c r="H34" i="23"/>
  <c r="G34" i="23"/>
  <c r="F34" i="23"/>
  <c r="D34" i="23"/>
  <c r="H33" i="23"/>
  <c r="G33" i="23"/>
  <c r="F33" i="23"/>
  <c r="D33" i="23"/>
  <c r="H32" i="23"/>
  <c r="G32" i="23"/>
  <c r="F32" i="23"/>
  <c r="D32" i="23"/>
  <c r="H31" i="23"/>
  <c r="G31" i="23"/>
  <c r="F31" i="23"/>
  <c r="D31" i="23"/>
  <c r="H30" i="23"/>
  <c r="G30" i="23"/>
  <c r="F30" i="23"/>
  <c r="D30" i="23"/>
  <c r="H29" i="23"/>
  <c r="G29" i="23"/>
  <c r="F29" i="23"/>
  <c r="D29" i="23"/>
  <c r="H28" i="23"/>
  <c r="G28" i="23"/>
  <c r="F28" i="23"/>
  <c r="D28" i="23"/>
  <c r="H27" i="23"/>
  <c r="G27" i="23"/>
  <c r="F27" i="23"/>
  <c r="D27" i="23"/>
  <c r="H26" i="23"/>
  <c r="G26" i="23"/>
  <c r="F26" i="23"/>
  <c r="D26" i="23"/>
  <c r="H25" i="23"/>
  <c r="G25" i="23"/>
  <c r="F25" i="23"/>
  <c r="D25" i="23"/>
  <c r="H24" i="23"/>
  <c r="G24" i="23"/>
  <c r="F24" i="23"/>
  <c r="D24" i="23"/>
  <c r="H23" i="23"/>
  <c r="G23" i="23"/>
  <c r="F23" i="23"/>
  <c r="D23" i="23"/>
  <c r="H22" i="23"/>
  <c r="G22" i="23"/>
  <c r="F22" i="23"/>
  <c r="D22" i="23"/>
  <c r="H21" i="23"/>
  <c r="G21" i="23"/>
  <c r="F21" i="23"/>
  <c r="D21" i="23"/>
  <c r="H20" i="23"/>
  <c r="G20" i="23"/>
  <c r="F20" i="23"/>
  <c r="D20" i="23"/>
  <c r="H19" i="23"/>
  <c r="G19" i="23"/>
  <c r="F19" i="23"/>
  <c r="D19" i="23"/>
  <c r="H18" i="23"/>
  <c r="G18" i="23"/>
  <c r="F18" i="23"/>
  <c r="D18" i="23"/>
  <c r="H17" i="23"/>
  <c r="G17" i="23"/>
  <c r="F17" i="23"/>
  <c r="D17" i="23"/>
  <c r="H16" i="23"/>
  <c r="G16" i="23"/>
  <c r="F16" i="23"/>
  <c r="D16" i="23"/>
  <c r="H15" i="23"/>
  <c r="G15" i="23"/>
  <c r="F15" i="23"/>
  <c r="D15" i="23"/>
  <c r="H14" i="23"/>
  <c r="G14" i="23"/>
  <c r="F14" i="23"/>
  <c r="D14" i="23"/>
  <c r="H13" i="23"/>
  <c r="G13" i="23"/>
  <c r="F13" i="23"/>
  <c r="D13" i="23"/>
  <c r="H12" i="23"/>
  <c r="G12" i="23"/>
  <c r="F12" i="23"/>
  <c r="D12" i="23"/>
  <c r="H11" i="23"/>
  <c r="G11" i="23"/>
  <c r="F11" i="23"/>
  <c r="D11" i="23"/>
  <c r="H10" i="23"/>
  <c r="G10" i="23"/>
  <c r="F10" i="23"/>
  <c r="D10" i="23"/>
  <c r="H9" i="23"/>
  <c r="G9" i="23"/>
  <c r="F9" i="23"/>
  <c r="D9" i="23"/>
  <c r="H8" i="23"/>
  <c r="G8" i="23"/>
  <c r="F8" i="23"/>
  <c r="D8" i="23"/>
  <c r="H7" i="23"/>
  <c r="G7" i="23"/>
  <c r="F7" i="23"/>
  <c r="D7" i="23"/>
  <c r="H6" i="23"/>
  <c r="G6" i="23"/>
  <c r="F6" i="23"/>
  <c r="D6" i="23"/>
  <c r="H5" i="23"/>
  <c r="G5" i="23"/>
  <c r="F5" i="23"/>
  <c r="D5" i="23"/>
  <c r="H13" i="1"/>
  <c r="E13" i="1" s="1"/>
  <c r="H12" i="1"/>
  <c r="I12" i="1" s="1"/>
  <c r="H11" i="1"/>
  <c r="E11" i="1" s="1"/>
  <c r="H10" i="1"/>
  <c r="I10" i="1" s="1"/>
  <c r="H9" i="1"/>
  <c r="I9" i="1" s="1"/>
  <c r="H8" i="1"/>
  <c r="E8" i="1" s="1"/>
  <c r="H7" i="1"/>
  <c r="E7" i="1" s="1"/>
  <c r="H6" i="1"/>
  <c r="J13" i="1"/>
  <c r="S21" i="1" l="1"/>
  <c r="S19" i="1"/>
  <c r="S20" i="1"/>
  <c r="S18" i="1"/>
  <c r="B120" i="23"/>
  <c r="B118" i="23"/>
  <c r="B112" i="23"/>
  <c r="B110" i="23"/>
  <c r="B106" i="23"/>
  <c r="B100" i="23"/>
  <c r="B96" i="23"/>
  <c r="B92" i="23"/>
  <c r="B88" i="23"/>
  <c r="B84" i="23"/>
  <c r="B80" i="23"/>
  <c r="B76" i="23"/>
  <c r="B74" i="23"/>
  <c r="B124" i="23"/>
  <c r="B122" i="23"/>
  <c r="B116" i="23"/>
  <c r="B114" i="23"/>
  <c r="B108" i="23"/>
  <c r="B104" i="23"/>
  <c r="B102" i="23"/>
  <c r="B98" i="23"/>
  <c r="B94" i="23"/>
  <c r="B90" i="23"/>
  <c r="B86" i="23"/>
  <c r="B82" i="23"/>
  <c r="B78" i="23"/>
  <c r="B72" i="23"/>
  <c r="B68" i="23"/>
  <c r="B63" i="23"/>
  <c r="B59" i="23"/>
  <c r="B55" i="23"/>
  <c r="B51" i="23"/>
  <c r="B45" i="23"/>
  <c r="B39" i="23"/>
  <c r="B31" i="23"/>
  <c r="B7" i="23"/>
  <c r="B70" i="23"/>
  <c r="B66" i="23"/>
  <c r="B61" i="23"/>
  <c r="B57" i="23"/>
  <c r="B53" i="23"/>
  <c r="B49" i="23"/>
  <c r="B47" i="23"/>
  <c r="B43" i="23"/>
  <c r="B41" i="23"/>
  <c r="B37" i="23"/>
  <c r="B33" i="23"/>
  <c r="B29" i="23"/>
  <c r="B27" i="23"/>
  <c r="B25" i="23"/>
  <c r="B23" i="23"/>
  <c r="B21" i="23"/>
  <c r="B19" i="23"/>
  <c r="B17" i="23"/>
  <c r="B15" i="23"/>
  <c r="B13" i="23"/>
  <c r="B11" i="23"/>
  <c r="B9" i="23"/>
  <c r="B123" i="23"/>
  <c r="B121" i="23"/>
  <c r="B119" i="23"/>
  <c r="B117" i="23"/>
  <c r="B115" i="23"/>
  <c r="B113" i="23"/>
  <c r="B111" i="23"/>
  <c r="B109" i="23"/>
  <c r="B107" i="23"/>
  <c r="B105" i="23"/>
  <c r="B103" i="23"/>
  <c r="B101" i="23"/>
  <c r="B99" i="23"/>
  <c r="B97" i="23"/>
  <c r="B93" i="23"/>
  <c r="B91" i="23"/>
  <c r="B89" i="23"/>
  <c r="B87" i="23"/>
  <c r="B85" i="23"/>
  <c r="B83" i="23"/>
  <c r="B81" i="23"/>
  <c r="B79" i="23"/>
  <c r="B77" i="23"/>
  <c r="B75" i="23"/>
  <c r="B73" i="23"/>
  <c r="B71" i="23"/>
  <c r="B69" i="23"/>
  <c r="B67" i="23"/>
  <c r="B62" i="23"/>
  <c r="B60" i="23"/>
  <c r="B58" i="23"/>
  <c r="B56" i="23"/>
  <c r="B54" i="23"/>
  <c r="B52" i="23"/>
  <c r="B50" i="23"/>
  <c r="B48" i="23"/>
  <c r="B46" i="23"/>
  <c r="B44" i="23"/>
  <c r="B42" i="23"/>
  <c r="B40" i="23"/>
  <c r="B38" i="23"/>
  <c r="B36" i="23"/>
  <c r="B34" i="23"/>
  <c r="B32" i="23"/>
  <c r="B30" i="23"/>
  <c r="B28" i="23"/>
  <c r="B26" i="23"/>
  <c r="B24" i="23"/>
  <c r="B22" i="23"/>
  <c r="B20" i="23"/>
  <c r="B18" i="23"/>
  <c r="B16" i="23"/>
  <c r="B14" i="23"/>
  <c r="B12" i="23"/>
  <c r="B64" i="23"/>
  <c r="S17" i="1"/>
  <c r="S16" i="1"/>
  <c r="B35" i="23"/>
  <c r="S15" i="1"/>
  <c r="S14" i="1"/>
  <c r="S35" i="1"/>
  <c r="S31" i="1"/>
  <c r="S34" i="1"/>
  <c r="S30" i="1"/>
  <c r="S37" i="1"/>
  <c r="B95" i="23"/>
  <c r="S33" i="1"/>
  <c r="S36" i="1"/>
  <c r="S32" i="1"/>
  <c r="S27" i="1"/>
  <c r="S23" i="1"/>
  <c r="S26" i="1"/>
  <c r="S22" i="1"/>
  <c r="S29" i="1"/>
  <c r="S28" i="1"/>
  <c r="S25" i="1"/>
  <c r="B65" i="23"/>
  <c r="S24" i="1"/>
  <c r="B10" i="23"/>
  <c r="B8" i="23"/>
  <c r="B6" i="23"/>
  <c r="S10" i="1"/>
  <c r="D10" i="1" s="1"/>
  <c r="S6" i="1"/>
  <c r="S13" i="1"/>
  <c r="D13" i="1" s="1"/>
  <c r="S9" i="1"/>
  <c r="D9" i="1" s="1"/>
  <c r="S12" i="1"/>
  <c r="D12" i="1" s="1"/>
  <c r="S8" i="1"/>
  <c r="D8" i="1" s="1"/>
  <c r="S11" i="1"/>
  <c r="D11" i="1" s="1"/>
  <c r="S7" i="1"/>
  <c r="D7" i="1" s="1"/>
  <c r="B5" i="23"/>
  <c r="I13" i="1"/>
  <c r="I11" i="1"/>
  <c r="J11" i="1"/>
  <c r="E6" i="1"/>
  <c r="E12" i="1"/>
  <c r="E9" i="1"/>
  <c r="J9" i="1"/>
  <c r="J12" i="1"/>
  <c r="E10" i="1"/>
  <c r="J10" i="1"/>
  <c r="D6" i="1" l="1"/>
  <c r="AA21" i="1"/>
  <c r="W21" i="1"/>
  <c r="Y20" i="1"/>
  <c r="U20" i="1"/>
  <c r="AA19" i="1"/>
  <c r="W19" i="1"/>
  <c r="Y18" i="1"/>
  <c r="U18" i="1"/>
  <c r="T18" i="1"/>
  <c r="T21" i="1"/>
  <c r="V20" i="1"/>
  <c r="T19" i="1"/>
  <c r="Z21" i="1"/>
  <c r="V21" i="1"/>
  <c r="AB20" i="1"/>
  <c r="X20" i="1"/>
  <c r="T20" i="1"/>
  <c r="Z19" i="1"/>
  <c r="V19" i="1"/>
  <c r="AB18" i="1"/>
  <c r="X18" i="1"/>
  <c r="X21" i="1"/>
  <c r="AB19" i="1"/>
  <c r="Z18" i="1"/>
  <c r="Y21" i="1"/>
  <c r="U21" i="1"/>
  <c r="AA20" i="1"/>
  <c r="W20" i="1"/>
  <c r="Y19" i="1"/>
  <c r="U19" i="1"/>
  <c r="AA18" i="1"/>
  <c r="W18" i="1"/>
  <c r="AB21" i="1"/>
  <c r="Z20" i="1"/>
  <c r="X19" i="1"/>
  <c r="V18" i="1"/>
  <c r="AA37" i="1"/>
  <c r="W37" i="1"/>
  <c r="AB36" i="1"/>
  <c r="X36" i="1"/>
  <c r="T36" i="1"/>
  <c r="Y35" i="1"/>
  <c r="U35" i="1"/>
  <c r="Z34" i="1"/>
  <c r="V34" i="1"/>
  <c r="AA33" i="1"/>
  <c r="W33" i="1"/>
  <c r="AB32" i="1"/>
  <c r="X32" i="1"/>
  <c r="T32" i="1"/>
  <c r="Y31" i="1"/>
  <c r="U31" i="1"/>
  <c r="Z30" i="1"/>
  <c r="V30" i="1"/>
  <c r="AA29" i="1"/>
  <c r="W29" i="1"/>
  <c r="AB28" i="1"/>
  <c r="X28" i="1"/>
  <c r="T28" i="1"/>
  <c r="Y27" i="1"/>
  <c r="U27" i="1"/>
  <c r="Z26" i="1"/>
  <c r="V26" i="1"/>
  <c r="AA25" i="1"/>
  <c r="W25" i="1"/>
  <c r="AB24" i="1"/>
  <c r="X24" i="1"/>
  <c r="T24" i="1"/>
  <c r="Y23" i="1"/>
  <c r="U23" i="1"/>
  <c r="Z22" i="1"/>
  <c r="V22" i="1"/>
  <c r="Y17" i="1"/>
  <c r="U17" i="1"/>
  <c r="Z16" i="1"/>
  <c r="V16" i="1"/>
  <c r="AA15" i="1"/>
  <c r="W15" i="1"/>
  <c r="AB14" i="1"/>
  <c r="X14" i="1"/>
  <c r="T14" i="1"/>
  <c r="Z13" i="1"/>
  <c r="V13" i="1"/>
  <c r="AA12" i="1"/>
  <c r="W12" i="1"/>
  <c r="AB11" i="1"/>
  <c r="X11" i="1"/>
  <c r="T11" i="1"/>
  <c r="Y10" i="1"/>
  <c r="U10" i="1"/>
  <c r="Z9" i="1"/>
  <c r="V9" i="1"/>
  <c r="AA8" i="1"/>
  <c r="W8" i="1"/>
  <c r="AB7" i="1"/>
  <c r="X7" i="1"/>
  <c r="T7" i="1"/>
  <c r="Y6" i="1"/>
  <c r="U6" i="1"/>
  <c r="Z37" i="1"/>
  <c r="V37" i="1"/>
  <c r="AA36" i="1"/>
  <c r="W36" i="1"/>
  <c r="AB35" i="1"/>
  <c r="X35" i="1"/>
  <c r="T35" i="1"/>
  <c r="Y34" i="1"/>
  <c r="U34" i="1"/>
  <c r="Z33" i="1"/>
  <c r="V33" i="1"/>
  <c r="AA32" i="1"/>
  <c r="W32" i="1"/>
  <c r="AB31" i="1"/>
  <c r="X31" i="1"/>
  <c r="T31" i="1"/>
  <c r="Y30" i="1"/>
  <c r="U30" i="1"/>
  <c r="Z29" i="1"/>
  <c r="V29" i="1"/>
  <c r="AA28" i="1"/>
  <c r="W28" i="1"/>
  <c r="AB27" i="1"/>
  <c r="X27" i="1"/>
  <c r="T27" i="1"/>
  <c r="Y26" i="1"/>
  <c r="U26" i="1"/>
  <c r="Z25" i="1"/>
  <c r="V25" i="1"/>
  <c r="AA24" i="1"/>
  <c r="W24" i="1"/>
  <c r="AB23" i="1"/>
  <c r="X23" i="1"/>
  <c r="T23" i="1"/>
  <c r="Y22" i="1"/>
  <c r="U22" i="1"/>
  <c r="AB17" i="1"/>
  <c r="X17" i="1"/>
  <c r="T17" i="1"/>
  <c r="Y16" i="1"/>
  <c r="U16" i="1"/>
  <c r="Z15" i="1"/>
  <c r="V15" i="1"/>
  <c r="AA14" i="1"/>
  <c r="W14" i="1"/>
  <c r="Y13" i="1"/>
  <c r="U13" i="1"/>
  <c r="Z12" i="1"/>
  <c r="V12" i="1"/>
  <c r="AA11" i="1"/>
  <c r="W11" i="1"/>
  <c r="AB10" i="1"/>
  <c r="X10" i="1"/>
  <c r="T10" i="1"/>
  <c r="Y9" i="1"/>
  <c r="U9" i="1"/>
  <c r="Z8" i="1"/>
  <c r="V8" i="1"/>
  <c r="AA7" i="1"/>
  <c r="W7" i="1"/>
  <c r="AB6" i="1"/>
  <c r="X6" i="1"/>
  <c r="T6" i="1"/>
  <c r="U37" i="1"/>
  <c r="V36" i="1"/>
  <c r="W35" i="1"/>
  <c r="X34" i="1"/>
  <c r="Y33" i="1"/>
  <c r="Z32" i="1"/>
  <c r="AA31" i="1"/>
  <c r="AB30" i="1"/>
  <c r="T30" i="1"/>
  <c r="U29" i="1"/>
  <c r="V28" i="1"/>
  <c r="W27" i="1"/>
  <c r="X26" i="1"/>
  <c r="Y25" i="1"/>
  <c r="Z24" i="1"/>
  <c r="AA23" i="1"/>
  <c r="AB22" i="1"/>
  <c r="T22" i="1"/>
  <c r="W17" i="1"/>
  <c r="X16" i="1"/>
  <c r="Y15" i="1"/>
  <c r="Z14" i="1"/>
  <c r="AB13" i="1"/>
  <c r="T13" i="1"/>
  <c r="U12" i="1"/>
  <c r="V11" i="1"/>
  <c r="W10" i="1"/>
  <c r="X9" i="1"/>
  <c r="Y8" i="1"/>
  <c r="Z7" i="1"/>
  <c r="AA6" i="1"/>
  <c r="G13" i="1" s="1"/>
  <c r="AB9" i="1"/>
  <c r="Z35" i="1"/>
  <c r="U32" i="1"/>
  <c r="Y28" i="1"/>
  <c r="AB25" i="1"/>
  <c r="V23" i="1"/>
  <c r="AB15" i="1"/>
  <c r="Y11" i="1"/>
  <c r="AB8" i="1"/>
  <c r="V6" i="1"/>
  <c r="AB37" i="1"/>
  <c r="T37" i="1"/>
  <c r="U36" i="1"/>
  <c r="V35" i="1"/>
  <c r="W34" i="1"/>
  <c r="X33" i="1"/>
  <c r="Y32" i="1"/>
  <c r="Z31" i="1"/>
  <c r="AA30" i="1"/>
  <c r="AB29" i="1"/>
  <c r="T29" i="1"/>
  <c r="U28" i="1"/>
  <c r="V27" i="1"/>
  <c r="W26" i="1"/>
  <c r="X25" i="1"/>
  <c r="Y24" i="1"/>
  <c r="Z23" i="1"/>
  <c r="AA22" i="1"/>
  <c r="V17" i="1"/>
  <c r="W16" i="1"/>
  <c r="X15" i="1"/>
  <c r="Y14" i="1"/>
  <c r="AA13" i="1"/>
  <c r="AB12" i="1"/>
  <c r="T12" i="1"/>
  <c r="U11" i="1"/>
  <c r="V10" i="1"/>
  <c r="W9" i="1"/>
  <c r="X8" i="1"/>
  <c r="Y7" i="1"/>
  <c r="Z6" i="1"/>
  <c r="AA17" i="1"/>
  <c r="U15" i="1"/>
  <c r="Y12" i="1"/>
  <c r="AA10" i="1"/>
  <c r="U8" i="1"/>
  <c r="V7" i="1"/>
  <c r="X37" i="1"/>
  <c r="AA34" i="1"/>
  <c r="T33" i="1"/>
  <c r="W30" i="1"/>
  <c r="Z27" i="1"/>
  <c r="T25" i="1"/>
  <c r="W22" i="1"/>
  <c r="Z17" i="1"/>
  <c r="U14" i="1"/>
  <c r="X12" i="1"/>
  <c r="Z10" i="1"/>
  <c r="T8" i="1"/>
  <c r="Y37" i="1"/>
  <c r="Z36" i="1"/>
  <c r="AA35" i="1"/>
  <c r="AB34" i="1"/>
  <c r="T34" i="1"/>
  <c r="U33" i="1"/>
  <c r="V32" i="1"/>
  <c r="W31" i="1"/>
  <c r="X30" i="1"/>
  <c r="Y29" i="1"/>
  <c r="Z28" i="1"/>
  <c r="AA27" i="1"/>
  <c r="AB26" i="1"/>
  <c r="T26" i="1"/>
  <c r="U25" i="1"/>
  <c r="V24" i="1"/>
  <c r="W23" i="1"/>
  <c r="X22" i="1"/>
  <c r="AB16" i="1"/>
  <c r="T16" i="1"/>
  <c r="V14" i="1"/>
  <c r="X13" i="1"/>
  <c r="Z11" i="1"/>
  <c r="T9" i="1"/>
  <c r="W6" i="1"/>
  <c r="Y36" i="1"/>
  <c r="AB33" i="1"/>
  <c r="V31" i="1"/>
  <c r="X29" i="1"/>
  <c r="AA26" i="1"/>
  <c r="U24" i="1"/>
  <c r="AA16" i="1"/>
  <c r="T15" i="1"/>
  <c r="W13" i="1"/>
  <c r="AA9" i="1"/>
  <c r="U7" i="1"/>
  <c r="G9" i="1" l="1"/>
  <c r="G6" i="1"/>
  <c r="O9" i="10" s="1"/>
  <c r="D29" i="10" s="1"/>
  <c r="G10" i="1"/>
  <c r="G12" i="1"/>
  <c r="G7" i="1"/>
  <c r="G8" i="1"/>
  <c r="I8" i="1" s="1"/>
  <c r="G11" i="1"/>
  <c r="J7" i="1"/>
  <c r="I7" i="1"/>
  <c r="O9" i="18"/>
  <c r="D29" i="18" s="1"/>
  <c r="O9" i="15"/>
  <c r="D29" i="15" s="1"/>
  <c r="O9" i="14" l="1"/>
  <c r="D29" i="14" s="1"/>
  <c r="J6" i="1"/>
  <c r="C5" i="8" s="1"/>
  <c r="H5" i="8" s="1"/>
  <c r="O9" i="7"/>
  <c r="D29" i="7" s="1"/>
  <c r="I6" i="1"/>
  <c r="D5" i="16" s="1"/>
  <c r="I5" i="16" s="1"/>
  <c r="O9" i="2"/>
  <c r="D29" i="2" s="1"/>
  <c r="O9" i="17"/>
  <c r="D29" i="17" s="1"/>
  <c r="O9" i="8"/>
  <c r="D29" i="8" s="1"/>
  <c r="O9" i="13"/>
  <c r="D29" i="13" s="1"/>
  <c r="O9" i="16"/>
  <c r="D29" i="16" s="1"/>
  <c r="J8" i="1"/>
  <c r="H2" i="1"/>
  <c r="D9" i="10" l="1"/>
  <c r="I9" i="10" s="1"/>
  <c r="C5" i="10"/>
  <c r="H5" i="10" s="1"/>
  <c r="C9" i="13"/>
  <c r="H9" i="13" s="1"/>
  <c r="C5" i="18"/>
  <c r="H5" i="18" s="1"/>
  <c r="C9" i="16"/>
  <c r="H9" i="16" s="1"/>
  <c r="C9" i="17"/>
  <c r="H9" i="17" s="1"/>
  <c r="D9" i="7"/>
  <c r="I9" i="7" s="1"/>
  <c r="D9" i="2"/>
  <c r="I9" i="2" s="1"/>
  <c r="D9" i="18"/>
  <c r="I9" i="18" s="1"/>
  <c r="D5" i="18"/>
  <c r="I5" i="18" s="1"/>
  <c r="C9" i="8"/>
  <c r="H9" i="8" s="1"/>
  <c r="D9" i="15"/>
  <c r="I9" i="15" s="1"/>
  <c r="D9" i="8"/>
  <c r="I9" i="8" s="1"/>
  <c r="C5" i="7"/>
  <c r="H5" i="7" s="1"/>
  <c r="D9" i="17"/>
  <c r="I9" i="17" s="1"/>
  <c r="C9" i="2"/>
  <c r="H9" i="2" s="1"/>
  <c r="C5" i="15"/>
  <c r="H5" i="15" s="1"/>
  <c r="D9" i="14"/>
  <c r="I9" i="14" s="1"/>
  <c r="D9" i="13"/>
  <c r="I9" i="13" s="1"/>
  <c r="C9" i="15"/>
  <c r="H9" i="15" s="1"/>
  <c r="C5" i="14"/>
  <c r="H5" i="14" s="1"/>
  <c r="C5" i="16"/>
  <c r="H5" i="16" s="1"/>
  <c r="C9" i="10"/>
  <c r="H9" i="10" s="1"/>
  <c r="C9" i="14"/>
  <c r="H9" i="14" s="1"/>
  <c r="C9" i="7"/>
  <c r="H9" i="7" s="1"/>
  <c r="C5" i="2"/>
  <c r="H5" i="2" s="1"/>
  <c r="D9" i="16"/>
  <c r="I9" i="16" s="1"/>
  <c r="C9" i="18"/>
  <c r="H9" i="18" s="1"/>
  <c r="C5" i="17"/>
  <c r="H5" i="17" s="1"/>
  <c r="C5" i="13"/>
  <c r="H5" i="13" s="1"/>
  <c r="D5" i="10"/>
  <c r="I5" i="10" s="1"/>
  <c r="D5" i="2"/>
  <c r="I5" i="2" s="1"/>
  <c r="D5" i="13"/>
  <c r="I5" i="13" s="1"/>
  <c r="D5" i="15"/>
  <c r="I5" i="15" s="1"/>
  <c r="D5" i="17"/>
  <c r="I5" i="17" s="1"/>
  <c r="D5" i="7"/>
  <c r="I5" i="7" s="1"/>
  <c r="D5" i="14"/>
  <c r="I5" i="14" s="1"/>
  <c r="D5" i="8"/>
  <c r="I5" i="8" s="1"/>
</calcChain>
</file>

<file path=xl/comments1.xml><?xml version="1.0" encoding="utf-8"?>
<comments xmlns="http://schemas.openxmlformats.org/spreadsheetml/2006/main">
  <authors>
    <author>作成者</author>
  </authors>
  <commentList>
    <comment ref="G2" authorId="0" shapeId="0">
      <text>
        <r>
          <rPr>
            <b/>
            <sz val="9"/>
            <color indexed="81"/>
            <rFont val="MS P ゴシック"/>
            <family val="3"/>
            <charset val="128"/>
          </rPr>
          <t>③最後に小単元の番号を選ぶ</t>
        </r>
      </text>
    </comment>
    <comment ref="B6" authorId="0" shapeId="0">
      <text>
        <r>
          <rPr>
            <b/>
            <sz val="9"/>
            <color indexed="81"/>
            <rFont val="MS P ゴシック"/>
            <family val="3"/>
            <charset val="128"/>
          </rPr>
          <t>①始めに学年を選ぶ</t>
        </r>
      </text>
    </comment>
    <comment ref="C6" authorId="0" shapeId="0">
      <text>
        <r>
          <rPr>
            <b/>
            <sz val="9"/>
            <color indexed="81"/>
            <rFont val="MS P ゴシック"/>
            <family val="3"/>
            <charset val="128"/>
          </rPr>
          <t>②次に単元名を選ぶ</t>
        </r>
      </text>
    </comment>
  </commentList>
</comments>
</file>

<file path=xl/sharedStrings.xml><?xml version="1.0" encoding="utf-8"?>
<sst xmlns="http://schemas.openxmlformats.org/spreadsheetml/2006/main" count="274" uniqueCount="179">
  <si>
    <t>大単元</t>
    <rPh sb="0" eb="1">
      <t>ダイ</t>
    </rPh>
    <rPh sb="1" eb="3">
      <t>タンゲン</t>
    </rPh>
    <phoneticPr fontId="17"/>
  </si>
  <si>
    <t>小単元</t>
    <rPh sb="0" eb="1">
      <t>ショウ</t>
    </rPh>
    <rPh sb="1" eb="3">
      <t>タンゲン</t>
    </rPh>
    <phoneticPr fontId="17"/>
  </si>
  <si>
    <t>oppシート問い集</t>
    <rPh sb="6" eb="7">
      <t>トイ</t>
    </rPh>
    <rPh sb="8" eb="9">
      <t>シュウ</t>
    </rPh>
    <phoneticPr fontId="19"/>
  </si>
  <si>
    <t>単元</t>
    <rPh sb="0" eb="2">
      <t>タンゲン</t>
    </rPh>
    <phoneticPr fontId="19"/>
  </si>
  <si>
    <t>章</t>
    <rPh sb="0" eb="1">
      <t>ショウ</t>
    </rPh>
    <phoneticPr fontId="19"/>
  </si>
  <si>
    <t>単元名</t>
    <rPh sb="0" eb="3">
      <t>タンゲンメイ</t>
    </rPh>
    <phoneticPr fontId="19"/>
  </si>
  <si>
    <t>問い①</t>
    <rPh sb="0" eb="1">
      <t>ト</t>
    </rPh>
    <phoneticPr fontId="19"/>
  </si>
  <si>
    <t>問い②</t>
    <rPh sb="0" eb="1">
      <t>ト</t>
    </rPh>
    <phoneticPr fontId="19"/>
  </si>
  <si>
    <t>表示するOPPシート</t>
    <rPh sb="0" eb="2">
      <t>ヒョウジ</t>
    </rPh>
    <phoneticPr fontId="17"/>
  </si>
  <si>
    <t>OPPシート問い１</t>
    <rPh sb="6" eb="7">
      <t>ト</t>
    </rPh>
    <phoneticPr fontId="17"/>
  </si>
  <si>
    <t>OPPシート問い２</t>
    <rPh sb="6" eb="7">
      <t>ト</t>
    </rPh>
    <phoneticPr fontId="17"/>
  </si>
  <si>
    <t>＜単元</t>
    <rPh sb="1" eb="3">
      <t>タンゲン</t>
    </rPh>
    <phoneticPr fontId="17"/>
  </si>
  <si>
    <t>＞</t>
    <phoneticPr fontId="17"/>
  </si>
  <si>
    <t>学習する単元</t>
    <rPh sb="0" eb="2">
      <t>ガクシュウ</t>
    </rPh>
    <rPh sb="4" eb="6">
      <t>タンゲン</t>
    </rPh>
    <phoneticPr fontId="19"/>
  </si>
  <si>
    <t>単元名</t>
    <rPh sb="0" eb="3">
      <t>タンゲンメイ</t>
    </rPh>
    <phoneticPr fontId="17"/>
  </si>
  <si>
    <t>化学基礎</t>
    <rPh sb="0" eb="2">
      <t>カガク</t>
    </rPh>
    <rPh sb="2" eb="4">
      <t>キソ</t>
    </rPh>
    <phoneticPr fontId="19"/>
  </si>
  <si>
    <t>酸化と還元</t>
    <rPh sb="0" eb="2">
      <t>サンカ</t>
    </rPh>
    <rPh sb="3" eb="5">
      <t>カンゲン</t>
    </rPh>
    <phoneticPr fontId="17"/>
  </si>
  <si>
    <t>酸化剤と還元剤の反応</t>
    <rPh sb="0" eb="3">
      <t>サンカザイ</t>
    </rPh>
    <rPh sb="4" eb="7">
      <t>カンゲンザイ</t>
    </rPh>
    <rPh sb="8" eb="10">
      <t>ハンノウ</t>
    </rPh>
    <phoneticPr fontId="17"/>
  </si>
  <si>
    <t>酸化還元の量的関係</t>
    <rPh sb="0" eb="2">
      <t>サンカ</t>
    </rPh>
    <rPh sb="2" eb="4">
      <t>カンゲン</t>
    </rPh>
    <rPh sb="5" eb="7">
      <t>リョウテキ</t>
    </rPh>
    <rPh sb="7" eb="9">
      <t>カンケイ</t>
    </rPh>
    <phoneticPr fontId="17"/>
  </si>
  <si>
    <t>金属のイオン化傾向</t>
    <rPh sb="0" eb="2">
      <t>キンゾク</t>
    </rPh>
    <rPh sb="6" eb="7">
      <t>カ</t>
    </rPh>
    <rPh sb="7" eb="9">
      <t>ケイコウ</t>
    </rPh>
    <phoneticPr fontId="17"/>
  </si>
  <si>
    <t>電池</t>
    <rPh sb="0" eb="2">
      <t>デンチ</t>
    </rPh>
    <phoneticPr fontId="17"/>
  </si>
  <si>
    <t>電気分解</t>
    <rPh sb="0" eb="2">
      <t>デンキ</t>
    </rPh>
    <rPh sb="2" eb="4">
      <t>ブンカイ</t>
    </rPh>
    <phoneticPr fontId="17"/>
  </si>
  <si>
    <t>酸化還元反応</t>
    <rPh sb="0" eb="2">
      <t>サンカ</t>
    </rPh>
    <rPh sb="2" eb="4">
      <t>カンゲン</t>
    </rPh>
    <rPh sb="4" eb="6">
      <t>ハンノウ</t>
    </rPh>
    <phoneticPr fontId="19"/>
  </si>
  <si>
    <t>アルカリ電池とマンガン電池の違いは何だろうか。</t>
    <rPh sb="4" eb="6">
      <t>デンチ</t>
    </rPh>
    <rPh sb="11" eb="13">
      <t>デンチ</t>
    </rPh>
    <rPh sb="14" eb="15">
      <t>チガ</t>
    </rPh>
    <rPh sb="17" eb="18">
      <t>ナニ</t>
    </rPh>
    <phoneticPr fontId="17"/>
  </si>
  <si>
    <t>節</t>
    <rPh sb="0" eb="1">
      <t>セツ</t>
    </rPh>
    <phoneticPr fontId="19"/>
  </si>
  <si>
    <t>物質の成分と構成元素</t>
    <rPh sb="0" eb="2">
      <t>ブッシツ</t>
    </rPh>
    <rPh sb="3" eb="5">
      <t>セイブン</t>
    </rPh>
    <rPh sb="6" eb="8">
      <t>コウセイ</t>
    </rPh>
    <rPh sb="8" eb="10">
      <t>ゲンソ</t>
    </rPh>
    <phoneticPr fontId="17"/>
  </si>
  <si>
    <t>原子の構造と元素の周期表</t>
    <rPh sb="0" eb="2">
      <t>ゲンシ</t>
    </rPh>
    <rPh sb="3" eb="5">
      <t>コウゾウ</t>
    </rPh>
    <rPh sb="6" eb="8">
      <t>ゲンソ</t>
    </rPh>
    <rPh sb="9" eb="11">
      <t>シュウキ</t>
    </rPh>
    <rPh sb="11" eb="12">
      <t>ヒョウ</t>
    </rPh>
    <phoneticPr fontId="17"/>
  </si>
  <si>
    <t>物質と化学結合</t>
    <rPh sb="0" eb="2">
      <t>ブッシツ</t>
    </rPh>
    <rPh sb="3" eb="5">
      <t>カガク</t>
    </rPh>
    <rPh sb="5" eb="7">
      <t>ケツゴウ</t>
    </rPh>
    <phoneticPr fontId="17"/>
  </si>
  <si>
    <t>酸と塩基の反応</t>
    <rPh sb="0" eb="1">
      <t>サン</t>
    </rPh>
    <rPh sb="2" eb="4">
      <t>エンキ</t>
    </rPh>
    <rPh sb="5" eb="7">
      <t>ハンノウ</t>
    </rPh>
    <phoneticPr fontId="17"/>
  </si>
  <si>
    <t>物質の成分</t>
    <rPh sb="0" eb="2">
      <t>ブッシツ</t>
    </rPh>
    <rPh sb="3" eb="5">
      <t>セイブン</t>
    </rPh>
    <phoneticPr fontId="17"/>
  </si>
  <si>
    <t>物質の構成元素</t>
    <rPh sb="0" eb="2">
      <t>ブッシツ</t>
    </rPh>
    <rPh sb="3" eb="5">
      <t>コウセイ</t>
    </rPh>
    <rPh sb="5" eb="7">
      <t>ゲンソ</t>
    </rPh>
    <phoneticPr fontId="17"/>
  </si>
  <si>
    <t>状態変化と熱運動</t>
    <rPh sb="0" eb="2">
      <t>ジョウタイ</t>
    </rPh>
    <rPh sb="2" eb="4">
      <t>ヘンカ</t>
    </rPh>
    <rPh sb="5" eb="6">
      <t>ネツ</t>
    </rPh>
    <rPh sb="6" eb="8">
      <t>ウンドウ</t>
    </rPh>
    <phoneticPr fontId="17"/>
  </si>
  <si>
    <t>原子の構造</t>
    <rPh sb="0" eb="2">
      <t>ゲンシ</t>
    </rPh>
    <rPh sb="3" eb="5">
      <t>コウゾウ</t>
    </rPh>
    <phoneticPr fontId="17"/>
  </si>
  <si>
    <t>元素の相互関係</t>
    <rPh sb="0" eb="2">
      <t>ゲンソ</t>
    </rPh>
    <rPh sb="3" eb="5">
      <t>ソウゴ</t>
    </rPh>
    <rPh sb="5" eb="7">
      <t>カンケイ</t>
    </rPh>
    <phoneticPr fontId="17"/>
  </si>
  <si>
    <t>イオン</t>
    <phoneticPr fontId="17"/>
  </si>
  <si>
    <t>イオン結合とイオン結晶</t>
    <rPh sb="3" eb="5">
      <t>ケツゴウ</t>
    </rPh>
    <rPh sb="9" eb="11">
      <t>ケッショウ</t>
    </rPh>
    <phoneticPr fontId="17"/>
  </si>
  <si>
    <t>分子と共有結合</t>
    <rPh sb="0" eb="2">
      <t>ブンシ</t>
    </rPh>
    <rPh sb="3" eb="5">
      <t>キョウユウ</t>
    </rPh>
    <rPh sb="5" eb="7">
      <t>ケツゴウ</t>
    </rPh>
    <phoneticPr fontId="17"/>
  </si>
  <si>
    <t>分子間の結合</t>
    <rPh sb="0" eb="3">
      <t>ブンシカン</t>
    </rPh>
    <rPh sb="4" eb="6">
      <t>ケツゴウ</t>
    </rPh>
    <phoneticPr fontId="17"/>
  </si>
  <si>
    <t>共有結合の結晶</t>
    <rPh sb="0" eb="2">
      <t>キョウユウ</t>
    </rPh>
    <rPh sb="2" eb="4">
      <t>ケツゴウ</t>
    </rPh>
    <rPh sb="5" eb="7">
      <t>ケッショウ</t>
    </rPh>
    <phoneticPr fontId="17"/>
  </si>
  <si>
    <t>分子からなる物質の利用</t>
    <rPh sb="0" eb="2">
      <t>ブンシ</t>
    </rPh>
    <rPh sb="6" eb="8">
      <t>ブッシツ</t>
    </rPh>
    <rPh sb="9" eb="11">
      <t>リヨウ</t>
    </rPh>
    <phoneticPr fontId="17"/>
  </si>
  <si>
    <t>結晶の比較</t>
    <rPh sb="0" eb="2">
      <t>ケッショウ</t>
    </rPh>
    <rPh sb="3" eb="5">
      <t>ヒカク</t>
    </rPh>
    <phoneticPr fontId="17"/>
  </si>
  <si>
    <t>原子量・分子量と式量</t>
    <rPh sb="0" eb="3">
      <t>ゲンシリョウ</t>
    </rPh>
    <rPh sb="4" eb="7">
      <t>ブンシリョウ</t>
    </rPh>
    <rPh sb="8" eb="10">
      <t>シキリョウ</t>
    </rPh>
    <phoneticPr fontId="17"/>
  </si>
  <si>
    <t>物質量</t>
    <rPh sb="0" eb="3">
      <t>ブッシツリョウ</t>
    </rPh>
    <phoneticPr fontId="17"/>
  </si>
  <si>
    <t>溶解と濃度</t>
    <rPh sb="0" eb="2">
      <t>ヨウカイ</t>
    </rPh>
    <rPh sb="3" eb="5">
      <t>ノウド</t>
    </rPh>
    <phoneticPr fontId="17"/>
  </si>
  <si>
    <t>イオンとは何だろうか。説明しましょう</t>
    <rPh sb="5" eb="6">
      <t>ナニ</t>
    </rPh>
    <rPh sb="11" eb="13">
      <t>セツメイ</t>
    </rPh>
    <phoneticPr fontId="17"/>
  </si>
  <si>
    <t>氷が溶けると水になる。なぜでしょうか。どのようになるでしょうか。</t>
    <rPh sb="0" eb="1">
      <t>コオリ</t>
    </rPh>
    <rPh sb="2" eb="3">
      <t>ト</t>
    </rPh>
    <rPh sb="6" eb="7">
      <t>ミズ</t>
    </rPh>
    <phoneticPr fontId="17"/>
  </si>
  <si>
    <t>ビニール袋は何からできているだろうか、説明しましょう。</t>
    <rPh sb="4" eb="5">
      <t>フクロ</t>
    </rPh>
    <rPh sb="6" eb="7">
      <t>ナニ</t>
    </rPh>
    <rPh sb="19" eb="21">
      <t>セツメイ</t>
    </rPh>
    <phoneticPr fontId="17"/>
  </si>
  <si>
    <t>ダイヤモンドは何からできているだろうか。</t>
    <rPh sb="7" eb="8">
      <t>ナニ</t>
    </rPh>
    <phoneticPr fontId="17"/>
  </si>
  <si>
    <t>米一升を図るにはどうすれば良いだろうか。</t>
    <rPh sb="0" eb="1">
      <t>コメ</t>
    </rPh>
    <rPh sb="1" eb="3">
      <t>イッショウ</t>
    </rPh>
    <rPh sb="4" eb="5">
      <t>ハカ</t>
    </rPh>
    <rPh sb="13" eb="14">
      <t>ヨ</t>
    </rPh>
    <phoneticPr fontId="17"/>
  </si>
  <si>
    <t>空気より重い気体はあるだろうか。なぜ重いのだろうか。</t>
    <rPh sb="0" eb="2">
      <t>クウキ</t>
    </rPh>
    <rPh sb="4" eb="5">
      <t>オモ</t>
    </rPh>
    <rPh sb="6" eb="8">
      <t>キタイ</t>
    </rPh>
    <rPh sb="18" eb="19">
      <t>オモ</t>
    </rPh>
    <phoneticPr fontId="17"/>
  </si>
  <si>
    <t>水に塩を溶かす時の変化を説明しよう。</t>
    <rPh sb="0" eb="1">
      <t>ミズ</t>
    </rPh>
    <rPh sb="2" eb="3">
      <t>シオ</t>
    </rPh>
    <rPh sb="4" eb="5">
      <t>ト</t>
    </rPh>
    <rPh sb="7" eb="8">
      <t>トキ</t>
    </rPh>
    <rPh sb="9" eb="11">
      <t>ヘンカ</t>
    </rPh>
    <rPh sb="12" eb="14">
      <t>セツメイ</t>
    </rPh>
    <phoneticPr fontId="17"/>
  </si>
  <si>
    <t>水は何からできているだろうか、説明しましょう。</t>
    <rPh sb="0" eb="1">
      <t>ミズ</t>
    </rPh>
    <rPh sb="2" eb="3">
      <t>ナニ</t>
    </rPh>
    <rPh sb="15" eb="17">
      <t>セツメイ</t>
    </rPh>
    <phoneticPr fontId="17"/>
  </si>
  <si>
    <t>化学変化における諸法則</t>
    <rPh sb="0" eb="2">
      <t>カガク</t>
    </rPh>
    <rPh sb="2" eb="4">
      <t>ヘンカ</t>
    </rPh>
    <rPh sb="8" eb="9">
      <t>ショ</t>
    </rPh>
    <rPh sb="9" eb="11">
      <t>ホウソク</t>
    </rPh>
    <phoneticPr fontId="17"/>
  </si>
  <si>
    <t>酸と塩基</t>
    <rPh sb="0" eb="1">
      <t>サン</t>
    </rPh>
    <rPh sb="2" eb="4">
      <t>エンキ</t>
    </rPh>
    <phoneticPr fontId="17"/>
  </si>
  <si>
    <t>水素イオン濃度</t>
    <rPh sb="0" eb="2">
      <t>スイソ</t>
    </rPh>
    <rPh sb="5" eb="7">
      <t>ノウド</t>
    </rPh>
    <phoneticPr fontId="17"/>
  </si>
  <si>
    <t>中和と塩</t>
    <rPh sb="0" eb="2">
      <t>チュウワ</t>
    </rPh>
    <rPh sb="3" eb="4">
      <t>エン</t>
    </rPh>
    <phoneticPr fontId="17"/>
  </si>
  <si>
    <t>発砲入浴剤をお湯の中に溶かすと起きる現象を説明しましょう。</t>
    <rPh sb="0" eb="2">
      <t>ハッポウ</t>
    </rPh>
    <rPh sb="2" eb="5">
      <t>ニュウヨクザイ</t>
    </rPh>
    <rPh sb="7" eb="8">
      <t>ユ</t>
    </rPh>
    <rPh sb="9" eb="10">
      <t>ナカ</t>
    </rPh>
    <rPh sb="11" eb="12">
      <t>ト</t>
    </rPh>
    <rPh sb="15" eb="16">
      <t>オ</t>
    </rPh>
    <rPh sb="18" eb="20">
      <t>ゲンショウ</t>
    </rPh>
    <rPh sb="21" eb="23">
      <t>セツメイ</t>
    </rPh>
    <phoneticPr fontId="17"/>
  </si>
  <si>
    <t>中和滴定</t>
    <rPh sb="0" eb="2">
      <t>チュウワ</t>
    </rPh>
    <rPh sb="2" eb="4">
      <t>テキテイ</t>
    </rPh>
    <phoneticPr fontId="17"/>
  </si>
  <si>
    <t>角砂糖に濃硫酸をかけると黒くなるのはなぜだろうか。</t>
    <rPh sb="0" eb="3">
      <t>カクザトウ</t>
    </rPh>
    <rPh sb="4" eb="7">
      <t>ノウリュウサン</t>
    </rPh>
    <rPh sb="12" eb="13">
      <t>クロ</t>
    </rPh>
    <phoneticPr fontId="17"/>
  </si>
  <si>
    <t>水は電気分解すると水素と酸素になる、なぜか説明しましょう。</t>
    <rPh sb="0" eb="1">
      <t>ミズ</t>
    </rPh>
    <rPh sb="2" eb="4">
      <t>デンキ</t>
    </rPh>
    <rPh sb="4" eb="6">
      <t>ブンカイ</t>
    </rPh>
    <rPh sb="9" eb="11">
      <t>スイソ</t>
    </rPh>
    <rPh sb="12" eb="14">
      <t>サンソ</t>
    </rPh>
    <rPh sb="21" eb="23">
      <t>セツメイ</t>
    </rPh>
    <phoneticPr fontId="17"/>
  </si>
  <si>
    <t>生物基礎</t>
    <rPh sb="0" eb="2">
      <t>セイブツ</t>
    </rPh>
    <rPh sb="2" eb="4">
      <t>キソ</t>
    </rPh>
    <phoneticPr fontId="19"/>
  </si>
  <si>
    <t>生物の特徴</t>
    <rPh sb="0" eb="2">
      <t>セイブツ</t>
    </rPh>
    <rPh sb="3" eb="5">
      <t>トクチョウ</t>
    </rPh>
    <phoneticPr fontId="17"/>
  </si>
  <si>
    <t>生物の多様性と共通性</t>
    <rPh sb="0" eb="2">
      <t>セイブツ</t>
    </rPh>
    <rPh sb="3" eb="6">
      <t>タヨウセイ</t>
    </rPh>
    <rPh sb="7" eb="10">
      <t>キョウツウセイ</t>
    </rPh>
    <phoneticPr fontId="17"/>
  </si>
  <si>
    <t>細胞とエネルギー</t>
    <rPh sb="0" eb="2">
      <t>サイボウ</t>
    </rPh>
    <phoneticPr fontId="17"/>
  </si>
  <si>
    <t>遺伝子とその働き</t>
    <rPh sb="0" eb="3">
      <t>イデンシ</t>
    </rPh>
    <rPh sb="6" eb="7">
      <t>ハタラ</t>
    </rPh>
    <phoneticPr fontId="17"/>
  </si>
  <si>
    <t>遺伝現象と遺伝子</t>
    <rPh sb="0" eb="2">
      <t>イデン</t>
    </rPh>
    <rPh sb="2" eb="4">
      <t>ゲンショウ</t>
    </rPh>
    <rPh sb="5" eb="8">
      <t>イデンシ</t>
    </rPh>
    <phoneticPr fontId="17"/>
  </si>
  <si>
    <t>遺伝情報の複製と分配</t>
    <rPh sb="0" eb="2">
      <t>イデン</t>
    </rPh>
    <rPh sb="2" eb="4">
      <t>ジョウホウ</t>
    </rPh>
    <rPh sb="5" eb="7">
      <t>フクセイ</t>
    </rPh>
    <rPh sb="8" eb="10">
      <t>ブンパイ</t>
    </rPh>
    <phoneticPr fontId="17"/>
  </si>
  <si>
    <t>遺伝情報とタンパク質の合成</t>
    <rPh sb="0" eb="2">
      <t>イデン</t>
    </rPh>
    <rPh sb="2" eb="4">
      <t>ジョウホウ</t>
    </rPh>
    <rPh sb="9" eb="10">
      <t>シツ</t>
    </rPh>
    <rPh sb="11" eb="13">
      <t>ゴウセイ</t>
    </rPh>
    <phoneticPr fontId="17"/>
  </si>
  <si>
    <t>生物の体内環境</t>
    <rPh sb="0" eb="2">
      <t>セイブツ</t>
    </rPh>
    <rPh sb="3" eb="5">
      <t>タイナイ</t>
    </rPh>
    <rPh sb="5" eb="7">
      <t>カンキョウ</t>
    </rPh>
    <phoneticPr fontId="17"/>
  </si>
  <si>
    <t>体液とその働き</t>
    <rPh sb="0" eb="2">
      <t>タイエキ</t>
    </rPh>
    <rPh sb="5" eb="6">
      <t>ハタラ</t>
    </rPh>
    <phoneticPr fontId="17"/>
  </si>
  <si>
    <t>生体防御</t>
    <rPh sb="0" eb="2">
      <t>セイタイ</t>
    </rPh>
    <rPh sb="2" eb="4">
      <t>ボウギョ</t>
    </rPh>
    <phoneticPr fontId="17"/>
  </si>
  <si>
    <t>体内環境の維持のしくみ</t>
    <rPh sb="0" eb="2">
      <t>タイナイ</t>
    </rPh>
    <rPh sb="2" eb="4">
      <t>カンキョウ</t>
    </rPh>
    <rPh sb="5" eb="7">
      <t>イジ</t>
    </rPh>
    <phoneticPr fontId="17"/>
  </si>
  <si>
    <t>バイオームの多様性と分布</t>
    <rPh sb="6" eb="9">
      <t>タヨウセイ</t>
    </rPh>
    <rPh sb="10" eb="12">
      <t>ブンプ</t>
    </rPh>
    <phoneticPr fontId="17"/>
  </si>
  <si>
    <t>生態系とその保全</t>
    <rPh sb="0" eb="3">
      <t>セイタイケイ</t>
    </rPh>
    <rPh sb="6" eb="8">
      <t>ホゼン</t>
    </rPh>
    <phoneticPr fontId="17"/>
  </si>
  <si>
    <t>生物の多様性とバイオーム</t>
    <rPh sb="0" eb="2">
      <t>セイブツ</t>
    </rPh>
    <rPh sb="3" eb="6">
      <t>タヨウセイ</t>
    </rPh>
    <phoneticPr fontId="17"/>
  </si>
  <si>
    <t>バイオームの形成過程</t>
    <rPh sb="6" eb="8">
      <t>ケイセイ</t>
    </rPh>
    <rPh sb="8" eb="10">
      <t>カテイ</t>
    </rPh>
    <phoneticPr fontId="17"/>
  </si>
  <si>
    <t>バイオームと分布</t>
    <rPh sb="6" eb="8">
      <t>ブンプ</t>
    </rPh>
    <phoneticPr fontId="17"/>
  </si>
  <si>
    <t>生態系</t>
    <rPh sb="0" eb="3">
      <t>セイタイケイ</t>
    </rPh>
    <phoneticPr fontId="17"/>
  </si>
  <si>
    <t>生態系のバランスと保全</t>
    <rPh sb="0" eb="3">
      <t>セイタイケイ</t>
    </rPh>
    <rPh sb="9" eb="11">
      <t>ホゼン</t>
    </rPh>
    <phoneticPr fontId="17"/>
  </si>
  <si>
    <t>生態系の保全</t>
    <rPh sb="0" eb="3">
      <t>セイタイケイ</t>
    </rPh>
    <rPh sb="4" eb="6">
      <t>ホゼン</t>
    </rPh>
    <phoneticPr fontId="17"/>
  </si>
  <si>
    <t>遺伝子組み換えでないじゃがいもについて説明しましょう。</t>
    <rPh sb="0" eb="3">
      <t>イデンシ</t>
    </rPh>
    <rPh sb="3" eb="4">
      <t>ク</t>
    </rPh>
    <rPh sb="5" eb="6">
      <t>カ</t>
    </rPh>
    <rPh sb="19" eb="21">
      <t>セツメイ</t>
    </rPh>
    <phoneticPr fontId="17"/>
  </si>
  <si>
    <t>DNAはどのような変化をするだろうか，説明しましょう。</t>
    <rPh sb="9" eb="11">
      <t>ヘンカ</t>
    </rPh>
    <rPh sb="19" eb="21">
      <t>セツメイ</t>
    </rPh>
    <phoneticPr fontId="17"/>
  </si>
  <si>
    <t>人間は兄弟でも似ていない部分がある。なぜだろうか説明しましょう。</t>
    <rPh sb="0" eb="2">
      <t>ニンゲン</t>
    </rPh>
    <rPh sb="3" eb="5">
      <t>キョウダイ</t>
    </rPh>
    <rPh sb="7" eb="8">
      <t>ニ</t>
    </rPh>
    <rPh sb="12" eb="14">
      <t>ブブン</t>
    </rPh>
    <rPh sb="24" eb="26">
      <t>セツメイ</t>
    </rPh>
    <phoneticPr fontId="17"/>
  </si>
  <si>
    <t>人工ペースメーカーはどのような働きをするのだろうか、説明しましょう。</t>
    <rPh sb="0" eb="2">
      <t>ジンコウ</t>
    </rPh>
    <rPh sb="15" eb="16">
      <t>ハタラ</t>
    </rPh>
    <rPh sb="26" eb="28">
      <t>セツメイ</t>
    </rPh>
    <phoneticPr fontId="17"/>
  </si>
  <si>
    <t>予防接種の必要性はなにだろうか。説明しましょう。</t>
    <rPh sb="0" eb="2">
      <t>ヨボウ</t>
    </rPh>
    <rPh sb="2" eb="4">
      <t>セッシュ</t>
    </rPh>
    <rPh sb="5" eb="8">
      <t>ヒツヨウセイ</t>
    </rPh>
    <rPh sb="16" eb="18">
      <t>セツメイ</t>
    </rPh>
    <phoneticPr fontId="17"/>
  </si>
  <si>
    <t>日本のマングローブの特徴を説明しましょう。</t>
    <rPh sb="0" eb="2">
      <t>ニホン</t>
    </rPh>
    <rPh sb="10" eb="12">
      <t>トクチョウ</t>
    </rPh>
    <rPh sb="13" eb="15">
      <t>セツメイ</t>
    </rPh>
    <phoneticPr fontId="17"/>
  </si>
  <si>
    <t>バイオームとは何か説明しましょう。</t>
    <rPh sb="7" eb="8">
      <t>ナニ</t>
    </rPh>
    <rPh sb="9" eb="11">
      <t>セツメイ</t>
    </rPh>
    <phoneticPr fontId="17"/>
  </si>
  <si>
    <t>日本のバイオームの特徴を説明しましょう。</t>
    <rPh sb="0" eb="2">
      <t>ニホン</t>
    </rPh>
    <rPh sb="9" eb="11">
      <t>トクチョウ</t>
    </rPh>
    <rPh sb="12" eb="14">
      <t>セツメイ</t>
    </rPh>
    <phoneticPr fontId="17"/>
  </si>
  <si>
    <t>生態ピラミッドについて説明しましょう。</t>
    <rPh sb="0" eb="2">
      <t>セイタイ</t>
    </rPh>
    <rPh sb="11" eb="13">
      <t>セツメイ</t>
    </rPh>
    <phoneticPr fontId="17"/>
  </si>
  <si>
    <t>絶滅危惧種の生息を脅かす要因は何だろうか。</t>
    <rPh sb="0" eb="2">
      <t>ゼツメツ</t>
    </rPh>
    <rPh sb="2" eb="5">
      <t>キグシュ</t>
    </rPh>
    <rPh sb="6" eb="8">
      <t>セイソク</t>
    </rPh>
    <rPh sb="9" eb="10">
      <t>オビヤ</t>
    </rPh>
    <rPh sb="12" eb="14">
      <t>ヨウイン</t>
    </rPh>
    <rPh sb="15" eb="16">
      <t>ナニ</t>
    </rPh>
    <phoneticPr fontId="17"/>
  </si>
  <si>
    <t>日本での自然環境を保全するためにできることは何か説明しましょう。</t>
    <rPh sb="0" eb="2">
      <t>ニホン</t>
    </rPh>
    <rPh sb="4" eb="6">
      <t>シゼン</t>
    </rPh>
    <rPh sb="6" eb="8">
      <t>カンキョウ</t>
    </rPh>
    <rPh sb="9" eb="11">
      <t>ホゼン</t>
    </rPh>
    <rPh sb="22" eb="23">
      <t>ナニ</t>
    </rPh>
    <rPh sb="24" eb="26">
      <t>セツメイ</t>
    </rPh>
    <phoneticPr fontId="17"/>
  </si>
  <si>
    <t>生物基礎</t>
    <rPh sb="0" eb="2">
      <t>セイブツ</t>
    </rPh>
    <rPh sb="2" eb="4">
      <t>キソ</t>
    </rPh>
    <phoneticPr fontId="17"/>
  </si>
  <si>
    <t>化学基礎</t>
    <rPh sb="0" eb="2">
      <t>カガク</t>
    </rPh>
    <rPh sb="2" eb="4">
      <t>キソ</t>
    </rPh>
    <phoneticPr fontId="17"/>
  </si>
  <si>
    <t>科目</t>
    <rPh sb="0" eb="2">
      <t>カモク</t>
    </rPh>
    <phoneticPr fontId="17"/>
  </si>
  <si>
    <t>物理基礎</t>
    <rPh sb="0" eb="2">
      <t>ブツリ</t>
    </rPh>
    <rPh sb="2" eb="4">
      <t>キソ</t>
    </rPh>
    <phoneticPr fontId="19"/>
  </si>
  <si>
    <t>地学基礎</t>
    <rPh sb="0" eb="2">
      <t>チガク</t>
    </rPh>
    <rPh sb="2" eb="4">
      <t>キソ</t>
    </rPh>
    <phoneticPr fontId="19"/>
  </si>
  <si>
    <t>部</t>
    <rPh sb="0" eb="1">
      <t>ブ</t>
    </rPh>
    <phoneticPr fontId="19"/>
  </si>
  <si>
    <t>地球</t>
    <rPh sb="0" eb="2">
      <t>チキュウ</t>
    </rPh>
    <phoneticPr fontId="17"/>
  </si>
  <si>
    <t>活動する地球</t>
    <rPh sb="0" eb="2">
      <t>カツドウ</t>
    </rPh>
    <rPh sb="4" eb="6">
      <t>チキュウ</t>
    </rPh>
    <phoneticPr fontId="17"/>
  </si>
  <si>
    <t>移り変わる地球</t>
    <rPh sb="0" eb="1">
      <t>ウツ</t>
    </rPh>
    <rPh sb="2" eb="3">
      <t>カ</t>
    </rPh>
    <rPh sb="5" eb="7">
      <t>チキュウ</t>
    </rPh>
    <phoneticPr fontId="17"/>
  </si>
  <si>
    <t>地球史の読み方</t>
    <rPh sb="0" eb="2">
      <t>チキュウ</t>
    </rPh>
    <rPh sb="2" eb="3">
      <t>シ</t>
    </rPh>
    <rPh sb="4" eb="5">
      <t>ヨ</t>
    </rPh>
    <rPh sb="6" eb="7">
      <t>カタ</t>
    </rPh>
    <phoneticPr fontId="17"/>
  </si>
  <si>
    <t>地球と生命の進化</t>
    <rPh sb="0" eb="2">
      <t>チキュウ</t>
    </rPh>
    <rPh sb="3" eb="5">
      <t>セイメイ</t>
    </rPh>
    <rPh sb="6" eb="8">
      <t>シンカ</t>
    </rPh>
    <phoneticPr fontId="17"/>
  </si>
  <si>
    <t>大気と海洋</t>
    <rPh sb="0" eb="2">
      <t>タイキ</t>
    </rPh>
    <rPh sb="3" eb="5">
      <t>カイヨウ</t>
    </rPh>
    <phoneticPr fontId="17"/>
  </si>
  <si>
    <t>大気の構造</t>
    <rPh sb="0" eb="2">
      <t>タイキ</t>
    </rPh>
    <rPh sb="3" eb="5">
      <t>コウゾウ</t>
    </rPh>
    <phoneticPr fontId="17"/>
  </si>
  <si>
    <t>太陽放射と大気・海水の運動</t>
    <rPh sb="0" eb="2">
      <t>タイヨウ</t>
    </rPh>
    <rPh sb="2" eb="4">
      <t>ホウシャ</t>
    </rPh>
    <rPh sb="5" eb="7">
      <t>タイキ</t>
    </rPh>
    <rPh sb="8" eb="10">
      <t>カイスイ</t>
    </rPh>
    <rPh sb="11" eb="13">
      <t>ウンドウ</t>
    </rPh>
    <phoneticPr fontId="17"/>
  </si>
  <si>
    <t>日本の天気</t>
    <rPh sb="0" eb="2">
      <t>ニホン</t>
    </rPh>
    <rPh sb="3" eb="5">
      <t>テンキ</t>
    </rPh>
    <phoneticPr fontId="17"/>
  </si>
  <si>
    <t>宇宙の構成</t>
    <rPh sb="0" eb="2">
      <t>ウチュウ</t>
    </rPh>
    <rPh sb="3" eb="5">
      <t>コウセイ</t>
    </rPh>
    <phoneticPr fontId="17"/>
  </si>
  <si>
    <t>太陽系と太陽</t>
    <rPh sb="0" eb="3">
      <t>タイヨウケイ</t>
    </rPh>
    <rPh sb="4" eb="6">
      <t>タイヨウ</t>
    </rPh>
    <phoneticPr fontId="17"/>
  </si>
  <si>
    <t>恒星としての太陽の進化</t>
    <rPh sb="0" eb="2">
      <t>コウセイ</t>
    </rPh>
    <rPh sb="6" eb="8">
      <t>タイヨウ</t>
    </rPh>
    <rPh sb="9" eb="11">
      <t>シンカ</t>
    </rPh>
    <phoneticPr fontId="17"/>
  </si>
  <si>
    <t>銀河系と宇宙</t>
    <rPh sb="0" eb="3">
      <t>ギンガケイ</t>
    </rPh>
    <rPh sb="4" eb="6">
      <t>ウチュウ</t>
    </rPh>
    <phoneticPr fontId="17"/>
  </si>
  <si>
    <t>自然との共生</t>
    <rPh sb="0" eb="2">
      <t>シゼン</t>
    </rPh>
    <rPh sb="4" eb="6">
      <t>キョウセイ</t>
    </rPh>
    <phoneticPr fontId="17"/>
  </si>
  <si>
    <t>私たちの住む地球はどのように誕生し，何でできているのだろうか。</t>
    <rPh sb="0" eb="1">
      <t>ワタシ</t>
    </rPh>
    <rPh sb="4" eb="5">
      <t>ス</t>
    </rPh>
    <rPh sb="6" eb="8">
      <t>チキュウ</t>
    </rPh>
    <rPh sb="14" eb="16">
      <t>タンジョウ</t>
    </rPh>
    <rPh sb="18" eb="19">
      <t>ナニ</t>
    </rPh>
    <phoneticPr fontId="17"/>
  </si>
  <si>
    <t>東日本大地震はなぜ起こったのだろうか。その時の地球の変化を説明しましょう。</t>
    <rPh sb="0" eb="1">
      <t>ヒガシ</t>
    </rPh>
    <rPh sb="1" eb="3">
      <t>ニホン</t>
    </rPh>
    <rPh sb="3" eb="6">
      <t>オオジシン</t>
    </rPh>
    <rPh sb="9" eb="10">
      <t>オ</t>
    </rPh>
    <rPh sb="21" eb="22">
      <t>トキ</t>
    </rPh>
    <rPh sb="23" eb="25">
      <t>チキュウ</t>
    </rPh>
    <rPh sb="26" eb="28">
      <t>ヘンカ</t>
    </rPh>
    <rPh sb="29" eb="31">
      <t>セツメイ</t>
    </rPh>
    <phoneticPr fontId="17"/>
  </si>
  <si>
    <t>46億年前にできた地球の現在に至るまでの歴史はどのように解明されたのだろうか。</t>
    <rPh sb="2" eb="4">
      <t>オクネン</t>
    </rPh>
    <rPh sb="4" eb="5">
      <t>マエ</t>
    </rPh>
    <rPh sb="9" eb="11">
      <t>チキュウ</t>
    </rPh>
    <rPh sb="12" eb="14">
      <t>ゲンザイ</t>
    </rPh>
    <rPh sb="15" eb="16">
      <t>イタ</t>
    </rPh>
    <rPh sb="20" eb="22">
      <t>レキシ</t>
    </rPh>
    <rPh sb="28" eb="30">
      <t>カイメイ</t>
    </rPh>
    <phoneticPr fontId="17"/>
  </si>
  <si>
    <t>日本の一年間の天気の変化について説明しましょう。</t>
    <rPh sb="0" eb="2">
      <t>ニホン</t>
    </rPh>
    <rPh sb="3" eb="4">
      <t>イチ</t>
    </rPh>
    <rPh sb="4" eb="6">
      <t>ネンカン</t>
    </rPh>
    <rPh sb="7" eb="9">
      <t>テンキ</t>
    </rPh>
    <rPh sb="10" eb="12">
      <t>ヘンカ</t>
    </rPh>
    <rPh sb="16" eb="18">
      <t>セツメイ</t>
    </rPh>
    <phoneticPr fontId="17"/>
  </si>
  <si>
    <t>太陽系はどのようにして今現在の姿になったのだろうか，説明しましょう。</t>
    <rPh sb="0" eb="3">
      <t>タイヨウケイ</t>
    </rPh>
    <rPh sb="11" eb="14">
      <t>イマゲンザイ</t>
    </rPh>
    <rPh sb="15" eb="16">
      <t>スガタ</t>
    </rPh>
    <rPh sb="26" eb="28">
      <t>セツメイ</t>
    </rPh>
    <phoneticPr fontId="17"/>
  </si>
  <si>
    <t>太陽の一生について説明しましょう。</t>
    <rPh sb="0" eb="2">
      <t>タイヨウ</t>
    </rPh>
    <rPh sb="3" eb="5">
      <t>イッショウ</t>
    </rPh>
    <rPh sb="9" eb="11">
      <t>セツメイ</t>
    </rPh>
    <phoneticPr fontId="17"/>
  </si>
  <si>
    <t>宇宙が誕生したのは138億年前と言われていますが，誕生から今までの進化について説明しましょう。</t>
    <rPh sb="0" eb="2">
      <t>ウチュウ</t>
    </rPh>
    <rPh sb="3" eb="5">
      <t>タンジョウ</t>
    </rPh>
    <rPh sb="12" eb="15">
      <t>オクネンマエ</t>
    </rPh>
    <rPh sb="16" eb="17">
      <t>イ</t>
    </rPh>
    <rPh sb="25" eb="27">
      <t>タンジョウ</t>
    </rPh>
    <rPh sb="29" eb="30">
      <t>イマ</t>
    </rPh>
    <rPh sb="33" eb="35">
      <t>シンカ</t>
    </rPh>
    <rPh sb="39" eb="41">
      <t>セツメイ</t>
    </rPh>
    <phoneticPr fontId="17"/>
  </si>
  <si>
    <t>人間生活と自然環境の関係の中で，どのような問題が起こっているのだろうか，説明しましょう。</t>
    <rPh sb="0" eb="2">
      <t>ニンゲン</t>
    </rPh>
    <rPh sb="2" eb="4">
      <t>セイカツ</t>
    </rPh>
    <rPh sb="5" eb="7">
      <t>シゼン</t>
    </rPh>
    <rPh sb="7" eb="9">
      <t>カンキョウ</t>
    </rPh>
    <rPh sb="10" eb="12">
      <t>カンケイ</t>
    </rPh>
    <rPh sb="13" eb="14">
      <t>ナカ</t>
    </rPh>
    <rPh sb="21" eb="23">
      <t>モンダイ</t>
    </rPh>
    <rPh sb="24" eb="25">
      <t>オ</t>
    </rPh>
    <rPh sb="36" eb="38">
      <t>セツメイ</t>
    </rPh>
    <phoneticPr fontId="17"/>
  </si>
  <si>
    <t>力と運動</t>
    <rPh sb="0" eb="1">
      <t>チカラ</t>
    </rPh>
    <rPh sb="2" eb="4">
      <t>ウンドウ</t>
    </rPh>
    <phoneticPr fontId="17"/>
  </si>
  <si>
    <t>エネルギー</t>
    <phoneticPr fontId="17"/>
  </si>
  <si>
    <t>波動</t>
    <rPh sb="0" eb="2">
      <t>ハドウ</t>
    </rPh>
    <phoneticPr fontId="17"/>
  </si>
  <si>
    <t>電気</t>
    <rPh sb="0" eb="2">
      <t>デンキ</t>
    </rPh>
    <phoneticPr fontId="17"/>
  </si>
  <si>
    <t>物体の運動</t>
    <rPh sb="0" eb="2">
      <t>ブッタイ</t>
    </rPh>
    <rPh sb="3" eb="5">
      <t>ウンドウ</t>
    </rPh>
    <phoneticPr fontId="17"/>
  </si>
  <si>
    <t>力のはたらきとつりあい</t>
    <rPh sb="0" eb="1">
      <t>チカラ</t>
    </rPh>
    <phoneticPr fontId="17"/>
  </si>
  <si>
    <t>運動の法則</t>
    <rPh sb="0" eb="2">
      <t>ウンドウ</t>
    </rPh>
    <rPh sb="3" eb="5">
      <t>ホウソク</t>
    </rPh>
    <phoneticPr fontId="17"/>
  </si>
  <si>
    <t>仕事と力学的エネルギー</t>
    <rPh sb="0" eb="2">
      <t>シゴト</t>
    </rPh>
    <rPh sb="3" eb="6">
      <t>リキガクテキ</t>
    </rPh>
    <phoneticPr fontId="17"/>
  </si>
  <si>
    <t>熱とエネルギー</t>
    <rPh sb="0" eb="1">
      <t>ネツ</t>
    </rPh>
    <phoneticPr fontId="17"/>
  </si>
  <si>
    <t>波の性質</t>
    <rPh sb="0" eb="1">
      <t>ナミ</t>
    </rPh>
    <rPh sb="2" eb="4">
      <t>セイシツ</t>
    </rPh>
    <phoneticPr fontId="17"/>
  </si>
  <si>
    <t>音波</t>
    <rPh sb="0" eb="2">
      <t>オンパ</t>
    </rPh>
    <phoneticPr fontId="17"/>
  </si>
  <si>
    <t>静電気と電気</t>
    <rPh sb="0" eb="3">
      <t>セイデンキ</t>
    </rPh>
    <rPh sb="4" eb="6">
      <t>デンキ</t>
    </rPh>
    <phoneticPr fontId="17"/>
  </si>
  <si>
    <t>電流と磁場</t>
    <rPh sb="0" eb="2">
      <t>デンリュウ</t>
    </rPh>
    <rPh sb="3" eb="5">
      <t>ジバ</t>
    </rPh>
    <phoneticPr fontId="17"/>
  </si>
  <si>
    <t>エネルギーとその利用</t>
    <rPh sb="8" eb="10">
      <t>リヨウ</t>
    </rPh>
    <phoneticPr fontId="17"/>
  </si>
  <si>
    <t>自転車に乗り，走っていると，走り始めた時と走っている最中では速さが違います。それはなぜか説明しましょう。</t>
    <rPh sb="0" eb="3">
      <t>ジテンシャ</t>
    </rPh>
    <rPh sb="4" eb="5">
      <t>ノ</t>
    </rPh>
    <rPh sb="7" eb="8">
      <t>ハシ</t>
    </rPh>
    <rPh sb="14" eb="15">
      <t>ハシ</t>
    </rPh>
    <rPh sb="16" eb="17">
      <t>ハジ</t>
    </rPh>
    <rPh sb="19" eb="20">
      <t>トキ</t>
    </rPh>
    <rPh sb="21" eb="22">
      <t>ハシ</t>
    </rPh>
    <rPh sb="26" eb="28">
      <t>サイチュウ</t>
    </rPh>
    <rPh sb="30" eb="31">
      <t>ハヤ</t>
    </rPh>
    <rPh sb="33" eb="34">
      <t>チガ</t>
    </rPh>
    <rPh sb="44" eb="46">
      <t>セツメイ</t>
    </rPh>
    <phoneticPr fontId="17"/>
  </si>
  <si>
    <t>振り子を振ると一定の動きをするが，「エネルギー」という言葉を使い，振り子の運動の仕組みを説明しましょう。</t>
    <rPh sb="0" eb="1">
      <t>フ</t>
    </rPh>
    <rPh sb="2" eb="3">
      <t>コ</t>
    </rPh>
    <rPh sb="4" eb="5">
      <t>フ</t>
    </rPh>
    <rPh sb="7" eb="9">
      <t>イッテイ</t>
    </rPh>
    <rPh sb="10" eb="11">
      <t>ウゴ</t>
    </rPh>
    <rPh sb="27" eb="29">
      <t>コトバ</t>
    </rPh>
    <rPh sb="30" eb="31">
      <t>ツカ</t>
    </rPh>
    <rPh sb="33" eb="34">
      <t>フ</t>
    </rPh>
    <rPh sb="35" eb="36">
      <t>コ</t>
    </rPh>
    <rPh sb="37" eb="39">
      <t>ウンドウ</t>
    </rPh>
    <rPh sb="40" eb="42">
      <t>シク</t>
    </rPh>
    <rPh sb="44" eb="46">
      <t>セツメイ</t>
    </rPh>
    <phoneticPr fontId="17"/>
  </si>
  <si>
    <t>湯呑に入れたお湯はやがてぬるくなってしまうが，温度の変化によっておこる仕組みについて説明しましょう。</t>
    <rPh sb="0" eb="2">
      <t>ユノミ</t>
    </rPh>
    <rPh sb="3" eb="4">
      <t>イ</t>
    </rPh>
    <rPh sb="7" eb="8">
      <t>ユ</t>
    </rPh>
    <rPh sb="23" eb="25">
      <t>オンド</t>
    </rPh>
    <rPh sb="26" eb="28">
      <t>ヘンカ</t>
    </rPh>
    <rPh sb="35" eb="37">
      <t>シク</t>
    </rPh>
    <rPh sb="42" eb="44">
      <t>セツメイ</t>
    </rPh>
    <phoneticPr fontId="17"/>
  </si>
  <si>
    <t>人がプールに入り，寝そべると浮く。
なぜ浮くことができるのか，説明しましょう。</t>
    <rPh sb="0" eb="1">
      <t>ヒト</t>
    </rPh>
    <rPh sb="6" eb="7">
      <t>ハイ</t>
    </rPh>
    <rPh sb="9" eb="10">
      <t>ネ</t>
    </rPh>
    <rPh sb="14" eb="15">
      <t>ウ</t>
    </rPh>
    <rPh sb="20" eb="21">
      <t>ウ</t>
    </rPh>
    <rPh sb="31" eb="33">
      <t>セツメイ</t>
    </rPh>
    <phoneticPr fontId="17"/>
  </si>
  <si>
    <t>バスに乗っていて，急ブレーキをかけると，立っている人はどうなるか。
また，なぜか理由も説明しましょう。</t>
    <rPh sb="3" eb="4">
      <t>ノ</t>
    </rPh>
    <rPh sb="9" eb="10">
      <t>キュウ</t>
    </rPh>
    <rPh sb="20" eb="21">
      <t>タ</t>
    </rPh>
    <rPh sb="25" eb="26">
      <t>ヒト</t>
    </rPh>
    <rPh sb="40" eb="42">
      <t>リユウ</t>
    </rPh>
    <rPh sb="43" eb="45">
      <t>セツメイ</t>
    </rPh>
    <phoneticPr fontId="17"/>
  </si>
  <si>
    <t>山に向かって大声を出すと，山びこが返ってくる。
なぜ山びこが返ってくるのか説明しましょう。</t>
    <rPh sb="0" eb="1">
      <t>ヤマ</t>
    </rPh>
    <rPh sb="2" eb="3">
      <t>ム</t>
    </rPh>
    <rPh sb="6" eb="8">
      <t>オオゴエ</t>
    </rPh>
    <rPh sb="9" eb="10">
      <t>ダ</t>
    </rPh>
    <rPh sb="13" eb="14">
      <t>ヤマ</t>
    </rPh>
    <rPh sb="17" eb="18">
      <t>カエ</t>
    </rPh>
    <rPh sb="26" eb="27">
      <t>ヤマ</t>
    </rPh>
    <rPh sb="30" eb="31">
      <t>カエ</t>
    </rPh>
    <rPh sb="37" eb="39">
      <t>セツメイ</t>
    </rPh>
    <phoneticPr fontId="17"/>
  </si>
  <si>
    <t>風はどのようにでき，どのように吹くのだろうか。</t>
    <rPh sb="0" eb="1">
      <t>カゼ</t>
    </rPh>
    <rPh sb="15" eb="16">
      <t>フ</t>
    </rPh>
    <phoneticPr fontId="17"/>
  </si>
  <si>
    <t>ドライヤーの出力する風の量が変化するが，どのような仕組みで温風，冷風がでて，風の量が変化するのか説明しましょう。</t>
    <rPh sb="6" eb="8">
      <t>シュツリョク</t>
    </rPh>
    <rPh sb="10" eb="11">
      <t>カゼ</t>
    </rPh>
    <rPh sb="12" eb="13">
      <t>リョウ</t>
    </rPh>
    <rPh sb="14" eb="16">
      <t>ヘンカ</t>
    </rPh>
    <rPh sb="25" eb="27">
      <t>シク</t>
    </rPh>
    <rPh sb="29" eb="31">
      <t>オンプウ</t>
    </rPh>
    <rPh sb="32" eb="34">
      <t>レイフウ</t>
    </rPh>
    <rPh sb="38" eb="39">
      <t>カゼ</t>
    </rPh>
    <rPh sb="40" eb="41">
      <t>リョウ</t>
    </rPh>
    <rPh sb="42" eb="44">
      <t>ヘンカ</t>
    </rPh>
    <rPh sb="48" eb="50">
      <t>セツメイ</t>
    </rPh>
    <phoneticPr fontId="17"/>
  </si>
  <si>
    <t>海に行くと，大きな波と小さな波があります。それはなぜですか。
波の仕組みについて説明しましょう。</t>
    <rPh sb="0" eb="1">
      <t>ウミ</t>
    </rPh>
    <rPh sb="2" eb="3">
      <t>イ</t>
    </rPh>
    <rPh sb="6" eb="7">
      <t>オオ</t>
    </rPh>
    <rPh sb="9" eb="10">
      <t>ナミ</t>
    </rPh>
    <rPh sb="11" eb="12">
      <t>チイ</t>
    </rPh>
    <rPh sb="14" eb="15">
      <t>ナミ</t>
    </rPh>
    <rPh sb="31" eb="32">
      <t>ナミ</t>
    </rPh>
    <rPh sb="33" eb="35">
      <t>シク</t>
    </rPh>
    <rPh sb="40" eb="42">
      <t>セツメイ</t>
    </rPh>
    <phoneticPr fontId="17"/>
  </si>
  <si>
    <t>電子レンジはなぜものを温めることができるのか，説明しましょう。</t>
    <rPh sb="0" eb="2">
      <t>デンシ</t>
    </rPh>
    <rPh sb="11" eb="12">
      <t>アタタ</t>
    </rPh>
    <rPh sb="23" eb="25">
      <t>セツメイ</t>
    </rPh>
    <phoneticPr fontId="17"/>
  </si>
  <si>
    <t>原子力発電所でのエネルギーの発電の仕組みについて説明しましょう。</t>
    <rPh sb="0" eb="3">
      <t>ゲンシリョク</t>
    </rPh>
    <rPh sb="3" eb="5">
      <t>ハツデン</t>
    </rPh>
    <rPh sb="5" eb="6">
      <t>ジョ</t>
    </rPh>
    <rPh sb="14" eb="16">
      <t>ハツデン</t>
    </rPh>
    <rPh sb="17" eb="19">
      <t>シク</t>
    </rPh>
    <rPh sb="24" eb="26">
      <t>セツメイ</t>
    </rPh>
    <phoneticPr fontId="17"/>
  </si>
  <si>
    <t>地球規模で短期間に多くの種類の生物が絶滅した。それはなぜか説明しましょう。</t>
    <rPh sb="0" eb="2">
      <t>チキュウ</t>
    </rPh>
    <rPh sb="2" eb="4">
      <t>キボ</t>
    </rPh>
    <rPh sb="5" eb="8">
      <t>タンキカン</t>
    </rPh>
    <rPh sb="9" eb="10">
      <t>オオ</t>
    </rPh>
    <rPh sb="12" eb="14">
      <t>シュルイ</t>
    </rPh>
    <rPh sb="15" eb="17">
      <t>セイブツ</t>
    </rPh>
    <rPh sb="18" eb="20">
      <t>ゼツメツ</t>
    </rPh>
    <rPh sb="29" eb="31">
      <t>セツメイ</t>
    </rPh>
    <phoneticPr fontId="17"/>
  </si>
  <si>
    <t>物質量と化学反応式</t>
    <rPh sb="0" eb="3">
      <t>ブッシツリョウ</t>
    </rPh>
    <rPh sb="4" eb="6">
      <t>カガク</t>
    </rPh>
    <rPh sb="6" eb="9">
      <t>ハンノウシキ</t>
    </rPh>
    <phoneticPr fontId="17"/>
  </si>
  <si>
    <t>ガスコンロの炎の色が変わる時があるが、それはなぜだろうか。</t>
    <rPh sb="6" eb="7">
      <t>ホノオ</t>
    </rPh>
    <rPh sb="8" eb="9">
      <t>イロ</t>
    </rPh>
    <rPh sb="10" eb="11">
      <t>カ</t>
    </rPh>
    <rPh sb="13" eb="14">
      <t>トキ</t>
    </rPh>
    <phoneticPr fontId="17"/>
  </si>
  <si>
    <t>水鉄砲の仕組みについて説明しましょう。</t>
    <rPh sb="0" eb="3">
      <t>ミズデッポウ</t>
    </rPh>
    <rPh sb="4" eb="6">
      <t>シク</t>
    </rPh>
    <rPh sb="11" eb="13">
      <t>セツメイ</t>
    </rPh>
    <phoneticPr fontId="17"/>
  </si>
  <si>
    <t>原子の量と原子核の関係を説明しましょう。</t>
    <rPh sb="0" eb="2">
      <t>ゲンシ</t>
    </rPh>
    <rPh sb="3" eb="4">
      <t>リョウ</t>
    </rPh>
    <rPh sb="5" eb="8">
      <t>ゲンシカク</t>
    </rPh>
    <rPh sb="9" eb="11">
      <t>カンケイ</t>
    </rPh>
    <rPh sb="12" eb="14">
      <t>セツメイ</t>
    </rPh>
    <phoneticPr fontId="17"/>
  </si>
  <si>
    <t>金属と金属結合</t>
    <rPh sb="0" eb="2">
      <t>キンゾク</t>
    </rPh>
    <rPh sb="3" eb="5">
      <t>キンゾク</t>
    </rPh>
    <rPh sb="5" eb="7">
      <t>ケツゴウ</t>
    </rPh>
    <phoneticPr fontId="17"/>
  </si>
  <si>
    <t>化学反応の量的関係</t>
    <rPh sb="0" eb="2">
      <t>カガク</t>
    </rPh>
    <rPh sb="2" eb="4">
      <t>ハンノウ</t>
    </rPh>
    <rPh sb="5" eb="7">
      <t>リョウテキ</t>
    </rPh>
    <rPh sb="7" eb="9">
      <t>カンケイ</t>
    </rPh>
    <phoneticPr fontId="17"/>
  </si>
  <si>
    <t>金属の製錬</t>
    <rPh sb="0" eb="2">
      <t>キンゾク</t>
    </rPh>
    <rPh sb="3" eb="5">
      <t>セイレン</t>
    </rPh>
    <phoneticPr fontId="17"/>
  </si>
  <si>
    <t>ほうれん草を溶かすとどのような色素が検出されるだろうか，説明しましょう。</t>
    <rPh sb="4" eb="5">
      <t>ソウ</t>
    </rPh>
    <rPh sb="6" eb="7">
      <t>ト</t>
    </rPh>
    <rPh sb="15" eb="17">
      <t>シキソ</t>
    </rPh>
    <rPh sb="18" eb="20">
      <t>ケンシュツ</t>
    </rPh>
    <rPh sb="28" eb="30">
      <t>セツメイ</t>
    </rPh>
    <phoneticPr fontId="17"/>
  </si>
  <si>
    <t>チョークは何でできているだろうか。
また，どのようにできたのか説明しましょう。</t>
    <rPh sb="5" eb="6">
      <t>ナニ</t>
    </rPh>
    <rPh sb="31" eb="33">
      <t>セツメイ</t>
    </rPh>
    <phoneticPr fontId="17"/>
  </si>
  <si>
    <t>ドライアイスはどのようにでき，どんな性質かあるのか説明しましょう。</t>
    <rPh sb="18" eb="20">
      <t>セイシツ</t>
    </rPh>
    <rPh sb="25" eb="27">
      <t>セツメイ</t>
    </rPh>
    <phoneticPr fontId="17"/>
  </si>
  <si>
    <t>一円玉は何からできていますか？
また，その金属の性質を説明しましょう。</t>
    <rPh sb="0" eb="3">
      <t>イチエンダマ</t>
    </rPh>
    <rPh sb="4" eb="5">
      <t>ナニ</t>
    </rPh>
    <rPh sb="21" eb="23">
      <t>キンゾク</t>
    </rPh>
    <rPh sb="24" eb="26">
      <t>セイシツ</t>
    </rPh>
    <rPh sb="27" eb="29">
      <t>セツメイ</t>
    </rPh>
    <phoneticPr fontId="17"/>
  </si>
  <si>
    <t>ダイヤモンドとジルコニアの物質の違いを説明しましょう。</t>
    <rPh sb="13" eb="15">
      <t>ブッシツ</t>
    </rPh>
    <rPh sb="16" eb="17">
      <t>チガ</t>
    </rPh>
    <rPh sb="19" eb="21">
      <t>セツメイ</t>
    </rPh>
    <phoneticPr fontId="17"/>
  </si>
  <si>
    <t>化学変化と化学反応式</t>
    <rPh sb="0" eb="2">
      <t>カガク</t>
    </rPh>
    <rPh sb="2" eb="4">
      <t>ヘンカ</t>
    </rPh>
    <rPh sb="5" eb="7">
      <t>カガク</t>
    </rPh>
    <rPh sb="7" eb="10">
      <t>ハンノウシキ</t>
    </rPh>
    <phoneticPr fontId="17"/>
  </si>
  <si>
    <t>マグネシウムを塩酸と酢酸水溶液に入れると反応の仕方が違います。それはなぜですか，説明しましょう。</t>
    <rPh sb="7" eb="9">
      <t>エンサン</t>
    </rPh>
    <rPh sb="10" eb="12">
      <t>サクサン</t>
    </rPh>
    <rPh sb="12" eb="15">
      <t>スイヨウエキ</t>
    </rPh>
    <rPh sb="16" eb="17">
      <t>イ</t>
    </rPh>
    <rPh sb="20" eb="22">
      <t>ハンノウ</t>
    </rPh>
    <rPh sb="23" eb="25">
      <t>シカタ</t>
    </rPh>
    <rPh sb="26" eb="27">
      <t>チガ</t>
    </rPh>
    <rPh sb="40" eb="42">
      <t>セツメイ</t>
    </rPh>
    <phoneticPr fontId="17"/>
  </si>
  <si>
    <t>レモン汁を水で薄めるとどうなるだろうか。説明しましょう。</t>
    <rPh sb="3" eb="4">
      <t>ジル</t>
    </rPh>
    <rPh sb="5" eb="6">
      <t>ミズ</t>
    </rPh>
    <rPh sb="7" eb="8">
      <t>ウス</t>
    </rPh>
    <rPh sb="20" eb="22">
      <t>セツメイ</t>
    </rPh>
    <phoneticPr fontId="17"/>
  </si>
  <si>
    <t>加熱した塩素と銅を反応させたときにおきる変化を説明しましょう。</t>
    <rPh sb="0" eb="2">
      <t>カネツ</t>
    </rPh>
    <rPh sb="4" eb="6">
      <t>エンソ</t>
    </rPh>
    <rPh sb="7" eb="8">
      <t>ドウ</t>
    </rPh>
    <rPh sb="9" eb="11">
      <t>ハンノウ</t>
    </rPh>
    <rPh sb="20" eb="22">
      <t>ヘンカ</t>
    </rPh>
    <rPh sb="23" eb="25">
      <t>セツメイ</t>
    </rPh>
    <phoneticPr fontId="17"/>
  </si>
  <si>
    <t>なぜ漂白剤を使うと白くなるのだろうか，説明しましょう。</t>
    <rPh sb="2" eb="5">
      <t>ヒョウハクザイ</t>
    </rPh>
    <rPh sb="6" eb="7">
      <t>ツカ</t>
    </rPh>
    <rPh sb="9" eb="10">
      <t>シロ</t>
    </rPh>
    <rPh sb="19" eb="21">
      <t>セツメイ</t>
    </rPh>
    <phoneticPr fontId="17"/>
  </si>
  <si>
    <t>屋根にはブリキではなく，トタンが使用されるのはなぜだろうか，説明しましょう。</t>
    <rPh sb="0" eb="2">
      <t>ヤネ</t>
    </rPh>
    <rPh sb="16" eb="18">
      <t>シヨウ</t>
    </rPh>
    <rPh sb="30" eb="32">
      <t>セツメイ</t>
    </rPh>
    <phoneticPr fontId="17"/>
  </si>
  <si>
    <t>水道の蛇口がさびにくいのはなぜだろうか。</t>
    <rPh sb="0" eb="2">
      <t>スイドウ</t>
    </rPh>
    <rPh sb="3" eb="5">
      <t>ジャグチ</t>
    </rPh>
    <phoneticPr fontId="17"/>
  </si>
  <si>
    <t>天気が変わると雲も変化する。雲ができる仕組みについて説明しましょう。</t>
    <rPh sb="0" eb="2">
      <t>テンキ</t>
    </rPh>
    <rPh sb="3" eb="4">
      <t>カ</t>
    </rPh>
    <rPh sb="7" eb="8">
      <t>クモ</t>
    </rPh>
    <rPh sb="9" eb="11">
      <t>ヘンカ</t>
    </rPh>
    <rPh sb="14" eb="15">
      <t>クモ</t>
    </rPh>
    <rPh sb="19" eb="21">
      <t>シク</t>
    </rPh>
    <rPh sb="26" eb="28">
      <t>セツメイ</t>
    </rPh>
    <phoneticPr fontId="17"/>
  </si>
  <si>
    <t>地球上には1400万種を超える生物が存在していると推測されるが，すべての生物に共通するものはなにか、説明しましょう。</t>
    <rPh sb="0" eb="3">
      <t>チキュウジョウ</t>
    </rPh>
    <rPh sb="9" eb="11">
      <t>マンシュ</t>
    </rPh>
    <rPh sb="12" eb="13">
      <t>コ</t>
    </rPh>
    <rPh sb="15" eb="17">
      <t>セイブツ</t>
    </rPh>
    <rPh sb="18" eb="20">
      <t>ソンザイ</t>
    </rPh>
    <rPh sb="25" eb="27">
      <t>スイソク</t>
    </rPh>
    <rPh sb="36" eb="38">
      <t>セイブツ</t>
    </rPh>
    <rPh sb="39" eb="41">
      <t>キョウツウ</t>
    </rPh>
    <rPh sb="50" eb="52">
      <t>セツメイ</t>
    </rPh>
    <phoneticPr fontId="17"/>
  </si>
  <si>
    <t>糖尿病のしくみについて説明しましょう。</t>
    <rPh sb="0" eb="3">
      <t>トウニョウビョウ</t>
    </rPh>
    <rPh sb="11" eb="13">
      <t>セツメイ</t>
    </rPh>
    <phoneticPr fontId="17"/>
  </si>
  <si>
    <t>すべての生物は，生きていくために代謝が行われている。どのような仕組みか，説明しましょう。</t>
    <rPh sb="4" eb="6">
      <t>セイブツ</t>
    </rPh>
    <rPh sb="8" eb="9">
      <t>イ</t>
    </rPh>
    <rPh sb="16" eb="17">
      <t>ダイ</t>
    </rPh>
    <rPh sb="17" eb="18">
      <t>シャ</t>
    </rPh>
    <rPh sb="19" eb="20">
      <t>オコナ</t>
    </rPh>
    <rPh sb="31" eb="33">
      <t>シク</t>
    </rPh>
    <rPh sb="36" eb="38">
      <t>セツメイ</t>
    </rPh>
    <phoneticPr fontId="17"/>
  </si>
  <si>
    <t>物理基礎</t>
    <rPh sb="0" eb="2">
      <t>ブツリ</t>
    </rPh>
    <rPh sb="2" eb="4">
      <t>キソ</t>
    </rPh>
    <phoneticPr fontId="17"/>
  </si>
  <si>
    <t>地学基礎</t>
    <rPh sb="0" eb="2">
      <t>チガク</t>
    </rPh>
    <rPh sb="2" eb="4">
      <t>キソ</t>
    </rPh>
    <phoneticPr fontId="17"/>
  </si>
  <si>
    <t>固体地球とその変動</t>
    <rPh sb="0" eb="2">
      <t>コタイ</t>
    </rPh>
    <rPh sb="2" eb="4">
      <t>チキュウ</t>
    </rPh>
    <rPh sb="7" eb="9">
      <t>ヘンドウ</t>
    </rPh>
    <phoneticPr fontId="17"/>
  </si>
  <si>
    <t>単元名一覧</t>
    <rPh sb="0" eb="3">
      <t>タンゲンメイ</t>
    </rPh>
    <rPh sb="3" eb="5">
      <t>イチラン</t>
    </rPh>
    <phoneticPr fontId="17"/>
  </si>
  <si>
    <t>全科目</t>
    <rPh sb="0" eb="3">
      <t>ゼンカモク</t>
    </rPh>
    <phoneticPr fontId="19"/>
  </si>
  <si>
    <t>ユニーク№</t>
    <phoneticPr fontId="17"/>
  </si>
  <si>
    <t>年間活用計画
選択番号</t>
    <rPh sb="0" eb="2">
      <t>ネンカン</t>
    </rPh>
    <rPh sb="2" eb="4">
      <t>カツヨウ</t>
    </rPh>
    <rPh sb="4" eb="6">
      <t>ケイカク</t>
    </rPh>
    <rPh sb="7" eb="9">
      <t>センタク</t>
    </rPh>
    <rPh sb="9" eb="11">
      <t>バンゴウ</t>
    </rPh>
    <phoneticPr fontId="17"/>
  </si>
  <si>
    <t>年間活用計画 選択単元名</t>
    <rPh sb="0" eb="2">
      <t>ネンカン</t>
    </rPh>
    <rPh sb="2" eb="4">
      <t>カツヨウ</t>
    </rPh>
    <rPh sb="4" eb="6">
      <t>ケイカク</t>
    </rPh>
    <rPh sb="7" eb="9">
      <t>センタク</t>
    </rPh>
    <rPh sb="9" eb="12">
      <t>タンゲンメイ</t>
    </rPh>
    <phoneticPr fontId="17"/>
  </si>
  <si>
    <t>物理基礎6</t>
    <phoneticPr fontId="17"/>
  </si>
  <si>
    <t>原子の構造と元素の周期表</t>
  </si>
  <si>
    <t>節（章）番号</t>
    <rPh sb="0" eb="1">
      <t>セツ</t>
    </rPh>
    <rPh sb="2" eb="3">
      <t>ショウ</t>
    </rPh>
    <rPh sb="4" eb="6">
      <t>バンゴウ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</si>
</sst>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8">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6"/>
      <color theme="1"/>
      <name val="AR Pゴシック体S"/>
      <family val="3"/>
      <charset val="128"/>
    </font>
    <font>
      <sz val="6"/>
      <name val="游ゴシック"/>
      <family val="2"/>
      <charset val="128"/>
      <scheme val="minor"/>
    </font>
    <font>
      <sz val="14"/>
      <color theme="1"/>
      <name val="AR Pゴシック体S"/>
      <family val="3"/>
      <charset val="128"/>
    </font>
    <font>
      <sz val="8"/>
      <color theme="1"/>
      <name val="游ゴシック"/>
      <family val="2"/>
      <scheme val="minor"/>
    </font>
    <font>
      <sz val="14"/>
      <color theme="1"/>
      <name val="游ゴシック"/>
      <family val="2"/>
      <scheme val="minor"/>
    </font>
    <font>
      <sz val="16"/>
      <color theme="1"/>
      <name val="HG創英角ﾎﾟｯﾌﾟ体"/>
      <family val="3"/>
      <charset val="128"/>
    </font>
    <font>
      <sz val="18"/>
      <color theme="1"/>
      <name val="游ゴシック"/>
      <family val="2"/>
      <scheme val="minor"/>
    </font>
    <font>
      <sz val="18"/>
      <color theme="1"/>
      <name val="游ゴシック"/>
      <family val="3"/>
      <charset val="128"/>
      <scheme val="minor"/>
    </font>
    <font>
      <sz val="18"/>
      <color theme="1"/>
      <name val="游ゴシック"/>
      <family val="2"/>
      <charset val="128"/>
      <scheme val="minor"/>
    </font>
    <font>
      <b/>
      <sz val="9"/>
      <color indexed="81"/>
      <name val="MS P ゴシック"/>
      <family val="3"/>
      <charset val="128"/>
    </font>
  </fonts>
  <fills count="4">
    <fill>
      <patternFill patternType="none"/>
    </fill>
    <fill>
      <patternFill patternType="gray125"/>
    </fill>
    <fill>
      <patternFill patternType="solid">
        <fgColor rgb="FFFFFF00"/>
        <bgColor indexed="64"/>
      </patternFill>
    </fill>
    <fill>
      <patternFill patternType="solid">
        <fgColor rgb="FFCCFFFF"/>
        <bgColor indexed="64"/>
      </patternFill>
    </fill>
  </fills>
  <borders count="35">
    <border>
      <left/>
      <right/>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medium">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double">
        <color indexed="64"/>
      </bottom>
      <diagonal/>
    </border>
    <border>
      <left/>
      <right/>
      <top style="medium">
        <color auto="1"/>
      </top>
      <bottom style="medium">
        <color auto="1"/>
      </bottom>
      <diagonal/>
    </border>
    <border>
      <left style="thin">
        <color auto="1"/>
      </left>
      <right style="thin">
        <color auto="1"/>
      </right>
      <top style="medium">
        <color auto="1"/>
      </top>
      <bottom style="thin">
        <color auto="1"/>
      </bottom>
      <diagonal/>
    </border>
    <border>
      <left/>
      <right/>
      <top/>
      <bottom style="medium">
        <color auto="1"/>
      </bottom>
      <diagonal/>
    </border>
    <border>
      <left style="thin">
        <color auto="1"/>
      </left>
      <right style="thin">
        <color auto="1"/>
      </right>
      <top style="double">
        <color auto="1"/>
      </top>
      <bottom style="thin">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thin">
        <color indexed="64"/>
      </left>
      <right style="thin">
        <color indexed="64"/>
      </right>
      <top/>
      <bottom style="double">
        <color indexed="64"/>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top style="thin">
        <color auto="1"/>
      </top>
      <bottom style="medium">
        <color auto="1"/>
      </bottom>
      <diagonal/>
    </border>
    <border>
      <left/>
      <right/>
      <top style="medium">
        <color auto="1"/>
      </top>
      <bottom/>
      <diagonal/>
    </border>
    <border>
      <left style="thin">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medium">
        <color auto="1"/>
      </bottom>
      <diagonal/>
    </border>
  </borders>
  <cellStyleXfs count="2">
    <xf numFmtId="0" fontId="0" fillId="0" borderId="0"/>
    <xf numFmtId="0" fontId="16" fillId="0" borderId="0">
      <alignment vertical="center"/>
    </xf>
  </cellStyleXfs>
  <cellXfs count="184">
    <xf numFmtId="0" fontId="0" fillId="0" borderId="0" xfId="0"/>
    <xf numFmtId="0" fontId="18" fillId="0" borderId="0" xfId="1" applyFont="1">
      <alignment vertical="center"/>
    </xf>
    <xf numFmtId="0" fontId="16" fillId="0" borderId="0" xfId="1" applyAlignment="1">
      <alignment vertical="center" shrinkToFit="1"/>
    </xf>
    <xf numFmtId="0" fontId="16" fillId="0" borderId="0" xfId="1" applyAlignment="1">
      <alignment horizontal="center" vertical="center"/>
    </xf>
    <xf numFmtId="0" fontId="20" fillId="0" borderId="0" xfId="1" applyFont="1">
      <alignment vertical="center"/>
    </xf>
    <xf numFmtId="0" fontId="16" fillId="0" borderId="0" xfId="1">
      <alignment vertical="center"/>
    </xf>
    <xf numFmtId="0" fontId="16" fillId="0" borderId="9" xfId="1" applyBorder="1">
      <alignment vertical="center"/>
    </xf>
    <xf numFmtId="0" fontId="16" fillId="0" borderId="9" xfId="1" applyBorder="1" applyAlignment="1">
      <alignment vertical="center" shrinkToFit="1"/>
    </xf>
    <xf numFmtId="0" fontId="16" fillId="0" borderId="9" xfId="1" applyBorder="1" applyAlignment="1">
      <alignment horizontal="center" vertical="center"/>
    </xf>
    <xf numFmtId="0" fontId="16" fillId="0" borderId="9" xfId="1" applyBorder="1" applyAlignment="1">
      <alignment vertical="center"/>
    </xf>
    <xf numFmtId="0" fontId="16" fillId="0" borderId="15" xfId="1" applyBorder="1" applyAlignment="1">
      <alignment vertical="center"/>
    </xf>
    <xf numFmtId="0" fontId="16" fillId="0" borderId="15" xfId="1" applyBorder="1" applyAlignment="1">
      <alignment horizontal="center" vertical="center"/>
    </xf>
    <xf numFmtId="0" fontId="16" fillId="0" borderId="15" xfId="1" applyBorder="1">
      <alignment vertical="center"/>
    </xf>
    <xf numFmtId="0" fontId="16" fillId="0" borderId="9" xfId="1" applyBorder="1" applyAlignment="1">
      <alignment vertical="center" wrapText="1"/>
    </xf>
    <xf numFmtId="0" fontId="23" fillId="0" borderId="0" xfId="0" applyFont="1"/>
    <xf numFmtId="0" fontId="21" fillId="0" borderId="0" xfId="0" applyFont="1" applyAlignment="1">
      <alignment horizontal="right" vertical="top" wrapText="1"/>
    </xf>
    <xf numFmtId="0" fontId="22" fillId="0" borderId="0" xfId="0" applyFont="1" applyAlignment="1">
      <alignment horizontal="center" vertical="center" shrinkToFit="1"/>
    </xf>
    <xf numFmtId="0" fontId="25" fillId="2" borderId="9" xfId="1" applyFont="1" applyFill="1" applyBorder="1" applyAlignment="1" applyProtection="1">
      <alignment horizontal="right" vertical="center"/>
      <protection locked="0"/>
    </xf>
    <xf numFmtId="0" fontId="22" fillId="0" borderId="0" xfId="0" applyFont="1" applyAlignment="1">
      <alignment horizontal="center" vertical="center" shrinkToFit="1"/>
    </xf>
    <xf numFmtId="0" fontId="16" fillId="0" borderId="11" xfId="1" applyBorder="1" applyAlignment="1">
      <alignment vertical="center"/>
    </xf>
    <xf numFmtId="0" fontId="16" fillId="0" borderId="11" xfId="1" applyBorder="1" applyAlignment="1">
      <alignment horizontal="center" vertical="center"/>
    </xf>
    <xf numFmtId="0" fontId="16" fillId="0" borderId="11" xfId="1" applyBorder="1">
      <alignment vertical="center"/>
    </xf>
    <xf numFmtId="0" fontId="0" fillId="0" borderId="0" xfId="0" applyAlignment="1" applyProtection="1">
      <alignment vertical="top" wrapText="1"/>
    </xf>
    <xf numFmtId="0" fontId="0" fillId="0" borderId="0" xfId="0" applyProtection="1"/>
    <xf numFmtId="0" fontId="0" fillId="0" borderId="0" xfId="0" applyAlignment="1" applyProtection="1">
      <alignment horizontal="center" vertical="center"/>
    </xf>
    <xf numFmtId="0" fontId="0" fillId="0" borderId="1" xfId="0" applyBorder="1" applyProtection="1"/>
    <xf numFmtId="0" fontId="0" fillId="0" borderId="16" xfId="0" applyBorder="1" applyProtection="1"/>
    <xf numFmtId="0" fontId="0" fillId="0" borderId="16" xfId="0" applyBorder="1" applyAlignment="1" applyProtection="1">
      <alignment horizontal="center" vertical="center"/>
    </xf>
    <xf numFmtId="0" fontId="0" fillId="0" borderId="2" xfId="0" applyBorder="1" applyProtection="1"/>
    <xf numFmtId="0" fontId="0" fillId="0" borderId="2" xfId="0" applyBorder="1" applyAlignment="1" applyProtection="1">
      <alignment vertical="top" wrapText="1"/>
    </xf>
    <xf numFmtId="0" fontId="0" fillId="0" borderId="9" xfId="0" applyBorder="1" applyProtection="1"/>
    <xf numFmtId="0" fontId="0" fillId="0" borderId="0" xfId="0" applyBorder="1" applyAlignment="1" applyProtection="1">
      <alignment horizontal="center" vertical="center"/>
    </xf>
    <xf numFmtId="0" fontId="0" fillId="0" borderId="17" xfId="0" applyBorder="1" applyAlignment="1" applyProtection="1">
      <alignment horizontal="center" vertical="center"/>
    </xf>
    <xf numFmtId="0" fontId="0" fillId="0" borderId="10" xfId="0" applyBorder="1" applyAlignment="1" applyProtection="1">
      <alignment vertical="top" wrapText="1"/>
    </xf>
    <xf numFmtId="0" fontId="0" fillId="0" borderId="9" xfId="0" applyBorder="1" applyAlignment="1" applyProtection="1"/>
    <xf numFmtId="0" fontId="0" fillId="0" borderId="8" xfId="0" applyBorder="1" applyProtection="1"/>
    <xf numFmtId="0" fontId="0" fillId="0" borderId="10" xfId="0" applyBorder="1" applyProtection="1"/>
    <xf numFmtId="0" fontId="0" fillId="0" borderId="9" xfId="0" applyBorder="1" applyAlignment="1" applyProtection="1">
      <alignment horizontal="center" vertical="center"/>
    </xf>
    <xf numFmtId="0" fontId="0" fillId="0" borderId="18" xfId="0" applyBorder="1" applyAlignment="1" applyProtection="1">
      <alignment horizontal="center" vertical="center"/>
    </xf>
    <xf numFmtId="0" fontId="0" fillId="0" borderId="12" xfId="0" applyBorder="1" applyProtection="1"/>
    <xf numFmtId="0" fontId="0" fillId="0" borderId="6" xfId="0" applyBorder="1" applyProtection="1"/>
    <xf numFmtId="0" fontId="0" fillId="0" borderId="5" xfId="0" applyBorder="1" applyAlignment="1" applyProtection="1">
      <alignment horizontal="center" vertical="center"/>
    </xf>
    <xf numFmtId="0" fontId="0" fillId="0" borderId="6" xfId="0" applyBorder="1" applyAlignment="1" applyProtection="1">
      <alignment vertical="top" wrapText="1"/>
    </xf>
    <xf numFmtId="0" fontId="15" fillId="0" borderId="9" xfId="1" applyFont="1" applyBorder="1">
      <alignment vertical="center"/>
    </xf>
    <xf numFmtId="0" fontId="15" fillId="0" borderId="15" xfId="1" applyFont="1" applyBorder="1">
      <alignment vertical="center"/>
    </xf>
    <xf numFmtId="0" fontId="15" fillId="0" borderId="15" xfId="1" applyFont="1" applyBorder="1" applyAlignment="1">
      <alignment vertical="center" shrinkToFit="1"/>
    </xf>
    <xf numFmtId="0" fontId="14" fillId="0" borderId="9" xfId="1" applyFont="1" applyBorder="1">
      <alignment vertical="center"/>
    </xf>
    <xf numFmtId="0" fontId="14" fillId="0" borderId="9" xfId="1" applyFont="1" applyBorder="1" applyAlignment="1">
      <alignment horizontal="center" vertical="center"/>
    </xf>
    <xf numFmtId="0" fontId="13" fillId="0" borderId="9" xfId="1" applyFont="1" applyBorder="1">
      <alignment vertical="center"/>
    </xf>
    <xf numFmtId="0" fontId="13" fillId="0" borderId="15" xfId="1" applyFont="1" applyBorder="1">
      <alignment vertical="center"/>
    </xf>
    <xf numFmtId="0" fontId="12" fillId="0" borderId="9" xfId="1" applyFont="1" applyBorder="1">
      <alignment vertical="center"/>
    </xf>
    <xf numFmtId="0" fontId="12" fillId="0" borderId="15" xfId="1" applyFont="1" applyBorder="1">
      <alignment vertical="center"/>
    </xf>
    <xf numFmtId="0" fontId="0" fillId="0" borderId="11" xfId="0" applyBorder="1" applyProtection="1"/>
    <xf numFmtId="0" fontId="0" fillId="0" borderId="11" xfId="0" applyBorder="1" applyAlignment="1" applyProtection="1"/>
    <xf numFmtId="0" fontId="0" fillId="0" borderId="17" xfId="0" applyBorder="1" applyProtection="1"/>
    <xf numFmtId="0" fontId="0" fillId="0" borderId="17" xfId="0" applyBorder="1" applyAlignment="1" applyProtection="1"/>
    <xf numFmtId="0" fontId="14" fillId="0" borderId="11" xfId="1" applyFont="1" applyBorder="1">
      <alignment vertical="center"/>
    </xf>
    <xf numFmtId="0" fontId="16" fillId="0" borderId="19" xfId="1" applyBorder="1" applyAlignment="1">
      <alignment vertical="center"/>
    </xf>
    <xf numFmtId="0" fontId="14" fillId="0" borderId="19" xfId="1" applyFont="1" applyBorder="1">
      <alignment vertical="center"/>
    </xf>
    <xf numFmtId="0" fontId="16" fillId="0" borderId="19" xfId="1" applyBorder="1" applyAlignment="1">
      <alignment horizontal="center" vertical="center"/>
    </xf>
    <xf numFmtId="0" fontId="16" fillId="0" borderId="19" xfId="1" applyBorder="1">
      <alignment vertical="center"/>
    </xf>
    <xf numFmtId="0" fontId="14" fillId="0" borderId="15" xfId="1" applyFont="1" applyBorder="1">
      <alignment vertical="center"/>
    </xf>
    <xf numFmtId="0" fontId="13" fillId="0" borderId="19" xfId="1" applyFont="1" applyBorder="1">
      <alignment vertical="center"/>
    </xf>
    <xf numFmtId="0" fontId="15" fillId="0" borderId="19" xfId="1" applyFont="1" applyBorder="1" applyAlignment="1">
      <alignment vertical="center" shrinkToFit="1"/>
    </xf>
    <xf numFmtId="0" fontId="15" fillId="0" borderId="19" xfId="1" applyFont="1" applyBorder="1">
      <alignment vertical="center"/>
    </xf>
    <xf numFmtId="0" fontId="16" fillId="0" borderId="19" xfId="1" applyBorder="1" applyAlignment="1">
      <alignment vertical="center" wrapText="1"/>
    </xf>
    <xf numFmtId="0" fontId="15" fillId="0" borderId="9" xfId="1" applyFont="1" applyBorder="1" applyAlignment="1">
      <alignment vertical="center" shrinkToFit="1"/>
    </xf>
    <xf numFmtId="0" fontId="16" fillId="0" borderId="11" xfId="1" applyBorder="1" applyAlignment="1">
      <alignment vertical="center" shrinkToFit="1"/>
    </xf>
    <xf numFmtId="0" fontId="14" fillId="0" borderId="11" xfId="1" applyFont="1" applyBorder="1" applyAlignment="1">
      <alignment horizontal="center" vertical="center"/>
    </xf>
    <xf numFmtId="0" fontId="12" fillId="0" borderId="19" xfId="1" applyFont="1" applyBorder="1">
      <alignment vertical="center"/>
    </xf>
    <xf numFmtId="0" fontId="12" fillId="0" borderId="19" xfId="1" applyFont="1" applyBorder="1" applyAlignment="1">
      <alignment vertical="center"/>
    </xf>
    <xf numFmtId="0" fontId="12" fillId="0" borderId="9" xfId="1" applyFont="1" applyBorder="1" applyAlignment="1">
      <alignment vertical="center"/>
    </xf>
    <xf numFmtId="0" fontId="16" fillId="0" borderId="15" xfId="1" applyBorder="1" applyAlignment="1">
      <alignment horizontal="center" vertical="center"/>
    </xf>
    <xf numFmtId="0" fontId="11" fillId="0" borderId="19" xfId="1" applyFont="1" applyBorder="1">
      <alignment vertical="center"/>
    </xf>
    <xf numFmtId="0" fontId="11" fillId="0" borderId="11" xfId="1" applyFont="1" applyBorder="1">
      <alignment vertical="center"/>
    </xf>
    <xf numFmtId="0" fontId="11" fillId="0" borderId="15" xfId="1" applyFont="1" applyBorder="1">
      <alignment vertical="center"/>
    </xf>
    <xf numFmtId="0" fontId="11" fillId="0" borderId="9" xfId="1" applyFont="1" applyBorder="1">
      <alignment vertical="center"/>
    </xf>
    <xf numFmtId="0" fontId="10" fillId="0" borderId="19" xfId="1" applyFont="1" applyBorder="1">
      <alignment vertical="center"/>
    </xf>
    <xf numFmtId="0" fontId="10" fillId="0" borderId="9" xfId="1" applyFont="1" applyBorder="1">
      <alignment vertical="center"/>
    </xf>
    <xf numFmtId="0" fontId="10" fillId="0" borderId="15" xfId="1" applyFont="1" applyBorder="1">
      <alignment vertical="center"/>
    </xf>
    <xf numFmtId="0" fontId="9" fillId="0" borderId="19" xfId="1" applyFont="1" applyBorder="1" applyAlignment="1">
      <alignment vertical="center"/>
    </xf>
    <xf numFmtId="0" fontId="16" fillId="0" borderId="15" xfId="1" applyBorder="1" applyAlignment="1">
      <alignment horizontal="center" vertical="center"/>
    </xf>
    <xf numFmtId="0" fontId="8" fillId="0" borderId="19" xfId="1" applyFont="1" applyBorder="1">
      <alignment vertical="center"/>
    </xf>
    <xf numFmtId="0" fontId="8" fillId="0" borderId="9" xfId="1" applyFont="1" applyBorder="1">
      <alignment vertical="center"/>
    </xf>
    <xf numFmtId="0" fontId="8" fillId="0" borderId="15" xfId="1" applyFont="1" applyBorder="1">
      <alignment vertical="center"/>
    </xf>
    <xf numFmtId="0" fontId="8" fillId="0" borderId="15" xfId="1" applyFont="1" applyBorder="1" applyAlignment="1">
      <alignment vertical="center" wrapText="1"/>
    </xf>
    <xf numFmtId="0" fontId="8" fillId="0" borderId="19" xfId="1" applyFont="1" applyBorder="1" applyAlignment="1">
      <alignment vertical="center" wrapText="1"/>
    </xf>
    <xf numFmtId="0" fontId="8" fillId="0" borderId="11" xfId="1" applyFont="1" applyBorder="1">
      <alignment vertical="center"/>
    </xf>
    <xf numFmtId="0" fontId="8" fillId="0" borderId="11" xfId="1" applyFont="1" applyBorder="1" applyAlignment="1">
      <alignment horizontal="center" vertical="center"/>
    </xf>
    <xf numFmtId="0" fontId="16" fillId="0" borderId="20" xfId="1" applyBorder="1" applyAlignment="1">
      <alignment vertical="center"/>
    </xf>
    <xf numFmtId="0" fontId="8" fillId="0" borderId="20" xfId="1" applyFont="1" applyBorder="1">
      <alignment vertical="center"/>
    </xf>
    <xf numFmtId="0" fontId="16" fillId="0" borderId="20" xfId="1" applyBorder="1" applyAlignment="1">
      <alignment horizontal="center" vertical="center"/>
    </xf>
    <xf numFmtId="0" fontId="16" fillId="0" borderId="20" xfId="1" applyBorder="1">
      <alignment vertical="center"/>
    </xf>
    <xf numFmtId="0" fontId="8" fillId="0" borderId="21" xfId="1" applyFont="1" applyBorder="1">
      <alignment vertical="center"/>
    </xf>
    <xf numFmtId="0" fontId="8" fillId="0" borderId="20" xfId="1" applyFont="1" applyBorder="1" applyAlignment="1">
      <alignment vertical="center" wrapText="1"/>
    </xf>
    <xf numFmtId="0" fontId="7" fillId="0" borderId="9" xfId="1" applyFont="1" applyBorder="1">
      <alignment vertical="center"/>
    </xf>
    <xf numFmtId="0" fontId="7" fillId="0" borderId="19" xfId="1" applyFont="1" applyBorder="1" applyAlignment="1">
      <alignment vertical="center" wrapText="1"/>
    </xf>
    <xf numFmtId="0" fontId="7" fillId="0" borderId="15" xfId="1" applyFont="1" applyBorder="1">
      <alignment vertical="center"/>
    </xf>
    <xf numFmtId="0" fontId="6" fillId="0" borderId="9" xfId="1" applyFont="1" applyBorder="1" applyAlignment="1">
      <alignment vertical="center"/>
    </xf>
    <xf numFmtId="0" fontId="5" fillId="0" borderId="19" xfId="1" applyFont="1" applyBorder="1">
      <alignment vertical="center"/>
    </xf>
    <xf numFmtId="0" fontId="5" fillId="0" borderId="15" xfId="1" applyFont="1" applyBorder="1">
      <alignment vertical="center"/>
    </xf>
    <xf numFmtId="0" fontId="5" fillId="0" borderId="9" xfId="1" applyFont="1" applyBorder="1">
      <alignment vertical="center"/>
    </xf>
    <xf numFmtId="0" fontId="5" fillId="0" borderId="11" xfId="1" applyFont="1" applyBorder="1">
      <alignment vertical="center"/>
    </xf>
    <xf numFmtId="0" fontId="5" fillId="0" borderId="9" xfId="1" applyFont="1" applyBorder="1" applyAlignment="1">
      <alignment vertical="center" wrapText="1"/>
    </xf>
    <xf numFmtId="0" fontId="13" fillId="2" borderId="19" xfId="1" applyFont="1" applyFill="1" applyBorder="1">
      <alignment vertical="center"/>
    </xf>
    <xf numFmtId="0" fontId="13" fillId="2" borderId="9" xfId="1" applyFont="1" applyFill="1" applyBorder="1">
      <alignment vertical="center"/>
    </xf>
    <xf numFmtId="0" fontId="5" fillId="2" borderId="19" xfId="1" applyFont="1" applyFill="1" applyBorder="1" applyAlignment="1">
      <alignment horizontal="left" vertical="center"/>
    </xf>
    <xf numFmtId="0" fontId="16" fillId="2" borderId="15" xfId="1" applyFill="1" applyBorder="1" applyAlignment="1">
      <alignment horizontal="left" vertical="center"/>
    </xf>
    <xf numFmtId="0" fontId="16" fillId="0" borderId="15" xfId="1" applyBorder="1" applyAlignment="1">
      <alignment horizontal="center" vertical="center"/>
    </xf>
    <xf numFmtId="0" fontId="4" fillId="0" borderId="9" xfId="1" applyFont="1" applyBorder="1">
      <alignment vertical="center"/>
    </xf>
    <xf numFmtId="0" fontId="4" fillId="0" borderId="19" xfId="1" applyFont="1" applyBorder="1">
      <alignment vertical="center"/>
    </xf>
    <xf numFmtId="0" fontId="4" fillId="0" borderId="19" xfId="1" applyFont="1" applyBorder="1" applyAlignment="1">
      <alignment vertical="center" wrapText="1"/>
    </xf>
    <xf numFmtId="0" fontId="13" fillId="2" borderId="15" xfId="1" applyFont="1" applyFill="1" applyBorder="1">
      <alignment vertical="center"/>
    </xf>
    <xf numFmtId="0" fontId="16" fillId="2" borderId="9" xfId="1" applyFill="1" applyBorder="1">
      <alignment vertical="center"/>
    </xf>
    <xf numFmtId="0" fontId="4" fillId="0" borderId="9" xfId="1" applyFont="1" applyBorder="1" applyAlignment="1">
      <alignment vertical="center" wrapText="1"/>
    </xf>
    <xf numFmtId="0" fontId="4" fillId="0" borderId="15" xfId="1" applyFont="1" applyBorder="1">
      <alignment vertical="center"/>
    </xf>
    <xf numFmtId="0" fontId="12" fillId="0" borderId="15" xfId="1" applyFont="1" applyBorder="1" applyAlignment="1">
      <alignment vertical="center" wrapText="1"/>
    </xf>
    <xf numFmtId="0" fontId="4" fillId="0" borderId="15" xfId="1" applyFont="1" applyBorder="1" applyAlignment="1">
      <alignment vertical="center" wrapText="1"/>
    </xf>
    <xf numFmtId="0" fontId="0" fillId="0" borderId="5" xfId="0" applyBorder="1" applyProtection="1"/>
    <xf numFmtId="0" fontId="0" fillId="0" borderId="5" xfId="0" applyBorder="1" applyAlignment="1" applyProtection="1"/>
    <xf numFmtId="0" fontId="16" fillId="0" borderId="0" xfId="1" applyBorder="1" applyAlignment="1">
      <alignment horizontal="center" vertical="center"/>
    </xf>
    <xf numFmtId="0" fontId="3" fillId="0" borderId="19" xfId="1" applyFont="1" applyBorder="1">
      <alignment vertical="center"/>
    </xf>
    <xf numFmtId="0" fontId="3" fillId="0" borderId="15" xfId="1" applyFont="1" applyBorder="1">
      <alignment vertical="center"/>
    </xf>
    <xf numFmtId="0" fontId="3" fillId="0" borderId="0" xfId="1" applyFont="1" applyBorder="1">
      <alignment vertical="center"/>
    </xf>
    <xf numFmtId="0" fontId="11" fillId="0" borderId="0" xfId="1" applyFont="1" applyBorder="1">
      <alignment vertical="center"/>
    </xf>
    <xf numFmtId="0" fontId="10" fillId="0" borderId="0" xfId="1" applyFont="1" applyBorder="1">
      <alignment vertical="center"/>
    </xf>
    <xf numFmtId="0" fontId="12" fillId="0" borderId="0" xfId="1" applyFont="1" applyBorder="1">
      <alignment vertical="center"/>
    </xf>
    <xf numFmtId="0" fontId="12" fillId="0" borderId="11" xfId="1" applyFont="1" applyBorder="1">
      <alignment vertical="center"/>
    </xf>
    <xf numFmtId="0" fontId="0" fillId="3" borderId="0" xfId="0" applyFill="1" applyBorder="1" applyAlignment="1" applyProtection="1">
      <alignment vertical="top"/>
    </xf>
    <xf numFmtId="0" fontId="0" fillId="3" borderId="18" xfId="0" applyFill="1" applyBorder="1" applyAlignment="1" applyProtection="1">
      <alignment vertical="top"/>
    </xf>
    <xf numFmtId="0" fontId="0" fillId="3" borderId="16" xfId="0" applyFill="1" applyBorder="1" applyProtection="1"/>
    <xf numFmtId="0" fontId="13" fillId="2" borderId="9" xfId="1" applyFont="1" applyFill="1" applyBorder="1" applyAlignment="1">
      <alignment horizontal="left" vertical="center"/>
    </xf>
    <xf numFmtId="0" fontId="13" fillId="2" borderId="15" xfId="1" applyFont="1" applyFill="1" applyBorder="1" applyAlignment="1">
      <alignment horizontal="left" vertical="center"/>
    </xf>
    <xf numFmtId="0" fontId="13" fillId="0" borderId="9" xfId="1" applyFont="1" applyBorder="1" applyAlignment="1">
      <alignment horizontal="left" vertical="center"/>
    </xf>
    <xf numFmtId="0" fontId="16" fillId="0" borderId="19" xfId="1" applyBorder="1" applyAlignment="1">
      <alignment vertical="center" shrinkToFit="1"/>
    </xf>
    <xf numFmtId="0" fontId="16" fillId="0" borderId="21" xfId="1" applyBorder="1" applyAlignment="1">
      <alignment vertical="center"/>
    </xf>
    <xf numFmtId="0" fontId="10" fillId="0" borderId="21" xfId="1" applyFont="1" applyBorder="1">
      <alignment vertical="center"/>
    </xf>
    <xf numFmtId="0" fontId="16" fillId="0" borderId="21" xfId="1" applyBorder="1" applyAlignment="1">
      <alignment horizontal="center" vertical="center"/>
    </xf>
    <xf numFmtId="0" fontId="12" fillId="0" borderId="21" xfId="1" applyFont="1" applyBorder="1">
      <alignment vertical="center"/>
    </xf>
    <xf numFmtId="0" fontId="8" fillId="0" borderId="21" xfId="1" applyFont="1" applyBorder="1" applyAlignment="1">
      <alignment vertical="center" wrapText="1"/>
    </xf>
    <xf numFmtId="0" fontId="16" fillId="0" borderId="21" xfId="1" applyBorder="1">
      <alignment vertical="center"/>
    </xf>
    <xf numFmtId="0" fontId="16" fillId="0" borderId="24" xfId="1" applyBorder="1" applyAlignment="1">
      <alignment vertical="center"/>
    </xf>
    <xf numFmtId="0" fontId="15" fillId="0" borderId="24" xfId="1" applyFont="1" applyBorder="1" applyAlignment="1">
      <alignment vertical="center" shrinkToFit="1"/>
    </xf>
    <xf numFmtId="0" fontId="16" fillId="0" borderId="24" xfId="1" applyBorder="1" applyAlignment="1">
      <alignment horizontal="center" vertical="center"/>
    </xf>
    <xf numFmtId="0" fontId="15" fillId="0" borderId="24" xfId="1" applyFont="1" applyBorder="1">
      <alignment vertical="center"/>
    </xf>
    <xf numFmtId="0" fontId="13" fillId="0" borderId="24" xfId="1" applyFont="1" applyBorder="1">
      <alignment vertical="center"/>
    </xf>
    <xf numFmtId="0" fontId="16" fillId="0" borderId="24" xfId="1" applyBorder="1">
      <alignment vertical="center"/>
    </xf>
    <xf numFmtId="0" fontId="0" fillId="0" borderId="20" xfId="0" applyBorder="1" applyProtection="1"/>
    <xf numFmtId="0" fontId="0" fillId="0" borderId="20" xfId="0" applyBorder="1" applyAlignment="1" applyProtection="1"/>
    <xf numFmtId="0" fontId="16" fillId="0" borderId="27" xfId="1" applyBorder="1">
      <alignment vertical="center"/>
    </xf>
    <xf numFmtId="0" fontId="16" fillId="0" borderId="27" xfId="1" applyBorder="1" applyAlignment="1">
      <alignment vertical="center" shrinkToFit="1"/>
    </xf>
    <xf numFmtId="0" fontId="0" fillId="3" borderId="31" xfId="0" applyFill="1" applyBorder="1" applyAlignment="1" applyProtection="1">
      <alignment vertical="top"/>
    </xf>
    <xf numFmtId="0" fontId="0" fillId="0" borderId="31" xfId="0" applyBorder="1" applyAlignment="1" applyProtection="1">
      <alignment horizontal="center" vertical="center"/>
    </xf>
    <xf numFmtId="0" fontId="0" fillId="0" borderId="28" xfId="0" applyBorder="1" applyProtection="1"/>
    <xf numFmtId="0" fontId="0" fillId="0" borderId="32" xfId="0" applyBorder="1" applyProtection="1"/>
    <xf numFmtId="0" fontId="0" fillId="0" borderId="32" xfId="0" applyBorder="1" applyAlignment="1" applyProtection="1">
      <alignment vertical="top" wrapText="1"/>
    </xf>
    <xf numFmtId="0" fontId="16" fillId="0" borderId="27" xfId="1" applyBorder="1" applyAlignment="1">
      <alignment horizontal="center" vertical="center"/>
    </xf>
    <xf numFmtId="0" fontId="2" fillId="0" borderId="25" xfId="1" applyFont="1" applyBorder="1" applyAlignment="1">
      <alignment vertical="center" wrapText="1"/>
    </xf>
    <xf numFmtId="0" fontId="2" fillId="2" borderId="26" xfId="1" applyFont="1" applyFill="1" applyBorder="1" applyAlignment="1">
      <alignment horizontal="center" vertical="center"/>
    </xf>
    <xf numFmtId="0" fontId="1" fillId="0" borderId="0" xfId="1" applyFont="1">
      <alignment vertical="center"/>
    </xf>
    <xf numFmtId="0" fontId="0" fillId="2" borderId="7" xfId="0" applyFill="1" applyBorder="1" applyAlignment="1" applyProtection="1">
      <alignment vertical="top"/>
      <protection locked="0"/>
    </xf>
    <xf numFmtId="0" fontId="0" fillId="2" borderId="3" xfId="0" applyFill="1" applyBorder="1" applyAlignment="1" applyProtection="1">
      <alignment vertical="top"/>
      <protection locked="0"/>
    </xf>
    <xf numFmtId="0" fontId="0" fillId="2" borderId="4" xfId="0" applyFill="1" applyBorder="1" applyAlignment="1" applyProtection="1">
      <alignment vertical="top"/>
      <protection locked="0"/>
    </xf>
    <xf numFmtId="0" fontId="24" fillId="0" borderId="8" xfId="1" applyFont="1" applyBorder="1" applyAlignment="1" applyProtection="1">
      <alignment vertical="center"/>
    </xf>
    <xf numFmtId="0" fontId="24" fillId="0" borderId="13" xfId="1" applyFont="1" applyBorder="1" applyAlignment="1" applyProtection="1">
      <alignment vertical="center"/>
    </xf>
    <xf numFmtId="0" fontId="0" fillId="0" borderId="13" xfId="0" applyBorder="1" applyAlignment="1" applyProtection="1">
      <alignment vertical="center"/>
    </xf>
    <xf numFmtId="0" fontId="0" fillId="0" borderId="14" xfId="0" applyBorder="1" applyAlignment="1" applyProtection="1">
      <alignment vertical="center"/>
    </xf>
    <xf numFmtId="0" fontId="26" fillId="0" borderId="8" xfId="1" applyFont="1" applyBorder="1" applyAlignment="1" applyProtection="1">
      <alignment horizontal="center" vertical="center" shrinkToFit="1"/>
    </xf>
    <xf numFmtId="0" fontId="26" fillId="0" borderId="14" xfId="0" applyFont="1" applyBorder="1" applyAlignment="1" applyProtection="1">
      <alignment horizontal="center" shrinkToFit="1"/>
    </xf>
    <xf numFmtId="0" fontId="0" fillId="2" borderId="22" xfId="0" applyFill="1" applyBorder="1" applyAlignment="1" applyProtection="1">
      <alignment vertical="top"/>
      <protection locked="0"/>
    </xf>
    <xf numFmtId="0" fontId="0" fillId="0" borderId="20" xfId="0" applyBorder="1" applyAlignment="1" applyProtection="1">
      <alignment vertical="top"/>
      <protection locked="0"/>
    </xf>
    <xf numFmtId="0" fontId="0" fillId="0" borderId="23" xfId="0" applyBorder="1" applyAlignment="1" applyProtection="1">
      <alignment vertical="top"/>
      <protection locked="0"/>
    </xf>
    <xf numFmtId="0" fontId="0" fillId="0" borderId="8" xfId="0" applyBorder="1" applyAlignment="1" applyProtection="1"/>
    <xf numFmtId="0" fontId="0" fillId="0" borderId="13" xfId="0" applyBorder="1" applyAlignment="1" applyProtection="1"/>
    <xf numFmtId="0" fontId="0" fillId="0" borderId="14" xfId="0" applyBorder="1" applyAlignment="1" applyProtection="1"/>
    <xf numFmtId="0" fontId="2" fillId="0" borderId="28" xfId="1" applyFont="1" applyBorder="1" applyAlignment="1">
      <alignment vertical="center" wrapText="1" shrinkToFit="1"/>
    </xf>
    <xf numFmtId="0" fontId="0" fillId="0" borderId="29" xfId="0" applyBorder="1" applyAlignment="1">
      <alignment vertical="center"/>
    </xf>
    <xf numFmtId="0" fontId="0" fillId="0" borderId="33" xfId="0" applyBorder="1" applyAlignment="1">
      <alignment vertical="center"/>
    </xf>
    <xf numFmtId="0" fontId="16" fillId="2" borderId="12" xfId="1" applyFill="1" applyBorder="1" applyAlignment="1">
      <alignment vertical="center" shrinkToFit="1"/>
    </xf>
    <xf numFmtId="0" fontId="0" fillId="0" borderId="30" xfId="0" applyBorder="1" applyAlignment="1">
      <alignment vertical="center"/>
    </xf>
    <xf numFmtId="0" fontId="0" fillId="0" borderId="34" xfId="0" applyBorder="1" applyAlignment="1">
      <alignment vertical="center"/>
    </xf>
    <xf numFmtId="0" fontId="22" fillId="0" borderId="0" xfId="0" applyFont="1" applyAlignment="1">
      <alignment horizontal="center" vertical="center" shrinkToFit="1"/>
    </xf>
    <xf numFmtId="0" fontId="21" fillId="0" borderId="0" xfId="0" applyFont="1" applyAlignment="1">
      <alignment vertical="top" wrapText="1"/>
    </xf>
    <xf numFmtId="0" fontId="0" fillId="0" borderId="0" xfId="0" applyAlignment="1"/>
  </cellXfs>
  <cellStyles count="2">
    <cellStyle name="標準" xfId="0" builtinId="0"/>
    <cellStyle name="標準 2" xfId="1"/>
  </cellStyles>
  <dxfs count="2">
    <dxf>
      <font>
        <color rgb="FFFFFF00"/>
      </font>
      <fill>
        <patternFill>
          <bgColor rgb="FFFF0000"/>
        </patternFill>
      </fill>
    </dxf>
    <dxf>
      <font>
        <color rgb="FFFFFF00"/>
      </font>
      <fill>
        <patternFill>
          <bgColor rgb="FFFF0000"/>
        </patternFill>
      </fill>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0</xdr:col>
      <xdr:colOff>2883244</xdr:colOff>
      <xdr:row>0</xdr:row>
      <xdr:rowOff>1920241</xdr:rowOff>
    </xdr:to>
    <xdr:pic>
      <xdr:nvPicPr>
        <xdr:cNvPr id="3" name="図 2">
          <a:extLst>
            <a:ext uri="{FF2B5EF4-FFF2-40B4-BE49-F238E27FC236}">
              <a16:creationId xmlns:a16="http://schemas.microsoft.com/office/drawing/2014/main" id="{A70AB313-D4FE-4448-BAAB-4F0E55EDD81E}"/>
            </a:ext>
          </a:extLst>
        </xdr:cNvPr>
        <xdr:cNvPicPr>
          <a:picLocks noChangeAspect="1"/>
        </xdr:cNvPicPr>
      </xdr:nvPicPr>
      <xdr:blipFill>
        <a:blip xmlns:r="http://schemas.openxmlformats.org/officeDocument/2006/relationships" r:embed="rId1"/>
        <a:stretch>
          <a:fillRect/>
        </a:stretch>
      </xdr:blipFill>
      <xdr:spPr>
        <a:xfrm>
          <a:off x="1" y="1"/>
          <a:ext cx="2883243" cy="1920240"/>
        </a:xfrm>
        <a:prstGeom prst="rect">
          <a:avLst/>
        </a:prstGeom>
      </xdr:spPr>
    </xdr:pic>
    <xdr:clientData/>
  </xdr:twoCellAnchor>
  <xdr:twoCellAnchor editAs="oneCell">
    <xdr:from>
      <xdr:col>1</xdr:col>
      <xdr:colOff>0</xdr:colOff>
      <xdr:row>0</xdr:row>
      <xdr:rowOff>1</xdr:rowOff>
    </xdr:from>
    <xdr:to>
      <xdr:col>1</xdr:col>
      <xdr:colOff>2764971</xdr:colOff>
      <xdr:row>0</xdr:row>
      <xdr:rowOff>1935481</xdr:rowOff>
    </xdr:to>
    <xdr:pic>
      <xdr:nvPicPr>
        <xdr:cNvPr id="5" name="図 4">
          <a:extLst>
            <a:ext uri="{FF2B5EF4-FFF2-40B4-BE49-F238E27FC236}">
              <a16:creationId xmlns:a16="http://schemas.microsoft.com/office/drawing/2014/main" id="{0D23D9D6-83D9-4BBC-AB89-A82BA023A9E2}"/>
            </a:ext>
          </a:extLst>
        </xdr:cNvPr>
        <xdr:cNvPicPr>
          <a:picLocks noChangeAspect="1"/>
        </xdr:cNvPicPr>
      </xdr:nvPicPr>
      <xdr:blipFill>
        <a:blip xmlns:r="http://schemas.openxmlformats.org/officeDocument/2006/relationships" r:embed="rId2"/>
        <a:stretch>
          <a:fillRect/>
        </a:stretch>
      </xdr:blipFill>
      <xdr:spPr>
        <a:xfrm>
          <a:off x="3413760" y="1"/>
          <a:ext cx="2764971" cy="1935480"/>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A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A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A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A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A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A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A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A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A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A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9525</xdr:colOff>
      <xdr:row>28</xdr:row>
      <xdr:rowOff>295275</xdr:rowOff>
    </xdr:from>
    <xdr:to>
      <xdr:col>5</xdr:col>
      <xdr:colOff>688975</xdr:colOff>
      <xdr:row>36</xdr:row>
      <xdr:rowOff>25400</xdr:rowOff>
    </xdr:to>
    <xdr:sp macro="" textlink="">
      <xdr:nvSpPr>
        <xdr:cNvPr id="12" name="角丸四角形 11">
          <a:extLst>
            <a:ext uri="{FF2B5EF4-FFF2-40B4-BE49-F238E27FC236}">
              <a16:creationId xmlns:a16="http://schemas.microsoft.com/office/drawing/2014/main" id="{00000000-0008-0000-0A00-00000C000000}"/>
            </a:ext>
          </a:extLst>
        </xdr:cNvPr>
        <xdr:cNvSpPr/>
      </xdr:nvSpPr>
      <xdr:spPr>
        <a:xfrm>
          <a:off x="1085850" y="72866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A00-00000D000000}"/>
            </a:ext>
          </a:extLst>
        </xdr:cNvPr>
        <xdr:cNvSpPr/>
      </xdr:nvSpPr>
      <xdr:spPr>
        <a:xfrm>
          <a:off x="47910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A00-00000E000000}"/>
            </a:ext>
          </a:extLst>
        </xdr:cNvPr>
        <xdr:cNvSpPr/>
      </xdr:nvSpPr>
      <xdr:spPr>
        <a:xfrm>
          <a:off x="84105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19050</xdr:colOff>
      <xdr:row>37</xdr:row>
      <xdr:rowOff>19050</xdr:rowOff>
    </xdr:from>
    <xdr:to>
      <xdr:col>5</xdr:col>
      <xdr:colOff>698500</xdr:colOff>
      <xdr:row>44</xdr:row>
      <xdr:rowOff>53975</xdr:rowOff>
    </xdr:to>
    <xdr:sp macro="" textlink="">
      <xdr:nvSpPr>
        <xdr:cNvPr id="15" name="角丸四角形 14">
          <a:extLst>
            <a:ext uri="{FF2B5EF4-FFF2-40B4-BE49-F238E27FC236}">
              <a16:creationId xmlns:a16="http://schemas.microsoft.com/office/drawing/2014/main" id="{00000000-0008-0000-0A00-00000F000000}"/>
            </a:ext>
          </a:extLst>
        </xdr:cNvPr>
        <xdr:cNvSpPr/>
      </xdr:nvSpPr>
      <xdr:spPr>
        <a:xfrm>
          <a:off x="109537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37</xdr:row>
      <xdr:rowOff>28575</xdr:rowOff>
    </xdr:from>
    <xdr:to>
      <xdr:col>11</xdr:col>
      <xdr:colOff>3175</xdr:colOff>
      <xdr:row>44</xdr:row>
      <xdr:rowOff>63500</xdr:rowOff>
    </xdr:to>
    <xdr:sp macro="" textlink="">
      <xdr:nvSpPr>
        <xdr:cNvPr id="16" name="角丸四角形 15">
          <a:extLst>
            <a:ext uri="{FF2B5EF4-FFF2-40B4-BE49-F238E27FC236}">
              <a16:creationId xmlns:a16="http://schemas.microsoft.com/office/drawing/2014/main" id="{00000000-0008-0000-0A00-000010000000}"/>
            </a:ext>
          </a:extLst>
        </xdr:cNvPr>
        <xdr:cNvSpPr/>
      </xdr:nvSpPr>
      <xdr:spPr>
        <a:xfrm>
          <a:off x="4810125" y="92297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37</xdr:row>
      <xdr:rowOff>19050</xdr:rowOff>
    </xdr:from>
    <xdr:to>
      <xdr:col>16</xdr:col>
      <xdr:colOff>193675</xdr:colOff>
      <xdr:row>44</xdr:row>
      <xdr:rowOff>53975</xdr:rowOff>
    </xdr:to>
    <xdr:sp macro="" textlink="">
      <xdr:nvSpPr>
        <xdr:cNvPr id="17" name="角丸四角形 16">
          <a:extLst>
            <a:ext uri="{FF2B5EF4-FFF2-40B4-BE49-F238E27FC236}">
              <a16:creationId xmlns:a16="http://schemas.microsoft.com/office/drawing/2014/main" id="{00000000-0008-0000-0A00-000011000000}"/>
            </a:ext>
          </a:extLst>
        </xdr:cNvPr>
        <xdr:cNvSpPr/>
      </xdr:nvSpPr>
      <xdr:spPr>
        <a:xfrm>
          <a:off x="842962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45</xdr:row>
      <xdr:rowOff>76200</xdr:rowOff>
    </xdr:from>
    <xdr:to>
      <xdr:col>5</xdr:col>
      <xdr:colOff>688975</xdr:colOff>
      <xdr:row>52</xdr:row>
      <xdr:rowOff>111125</xdr:rowOff>
    </xdr:to>
    <xdr:sp macro="" textlink="">
      <xdr:nvSpPr>
        <xdr:cNvPr id="18" name="角丸四角形 17">
          <a:extLst>
            <a:ext uri="{FF2B5EF4-FFF2-40B4-BE49-F238E27FC236}">
              <a16:creationId xmlns:a16="http://schemas.microsoft.com/office/drawing/2014/main" id="{00000000-0008-0000-0A00-000012000000}"/>
            </a:ext>
          </a:extLst>
        </xdr:cNvPr>
        <xdr:cNvSpPr/>
      </xdr:nvSpPr>
      <xdr:spPr>
        <a:xfrm>
          <a:off x="1085850" y="111823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45</xdr:row>
      <xdr:rowOff>95250</xdr:rowOff>
    </xdr:from>
    <xdr:to>
      <xdr:col>11</xdr:col>
      <xdr:colOff>3175</xdr:colOff>
      <xdr:row>52</xdr:row>
      <xdr:rowOff>130175</xdr:rowOff>
    </xdr:to>
    <xdr:sp macro="" textlink="">
      <xdr:nvSpPr>
        <xdr:cNvPr id="19" name="角丸四角形 18">
          <a:extLst>
            <a:ext uri="{FF2B5EF4-FFF2-40B4-BE49-F238E27FC236}">
              <a16:creationId xmlns:a16="http://schemas.microsoft.com/office/drawing/2014/main" id="{00000000-0008-0000-0A00-000013000000}"/>
            </a:ext>
          </a:extLst>
        </xdr:cNvPr>
        <xdr:cNvSpPr/>
      </xdr:nvSpPr>
      <xdr:spPr>
        <a:xfrm>
          <a:off x="4810125" y="112014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45</xdr:row>
      <xdr:rowOff>66675</xdr:rowOff>
    </xdr:from>
    <xdr:to>
      <xdr:col>16</xdr:col>
      <xdr:colOff>193675</xdr:colOff>
      <xdr:row>52</xdr:row>
      <xdr:rowOff>101600</xdr:rowOff>
    </xdr:to>
    <xdr:sp macro="" textlink="">
      <xdr:nvSpPr>
        <xdr:cNvPr id="20" name="角丸四角形 19">
          <a:extLst>
            <a:ext uri="{FF2B5EF4-FFF2-40B4-BE49-F238E27FC236}">
              <a16:creationId xmlns:a16="http://schemas.microsoft.com/office/drawing/2014/main" id="{00000000-0008-0000-0A00-000014000000}"/>
            </a:ext>
          </a:extLst>
        </xdr:cNvPr>
        <xdr:cNvSpPr/>
      </xdr:nvSpPr>
      <xdr:spPr>
        <a:xfrm>
          <a:off x="8429625" y="111728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A00-000015000000}"/>
            </a:ext>
          </a:extLst>
        </xdr:cNvPr>
        <xdr:cNvSpPr/>
      </xdr:nvSpPr>
      <xdr:spPr>
        <a:xfrm>
          <a:off x="4257675" y="78105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A00-000016000000}"/>
            </a:ext>
          </a:extLst>
        </xdr:cNvPr>
        <xdr:cNvSpPr/>
      </xdr:nvSpPr>
      <xdr:spPr>
        <a:xfrm>
          <a:off x="7896225" y="77819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142875</xdr:colOff>
      <xdr:row>47</xdr:row>
      <xdr:rowOff>142875</xdr:rowOff>
    </xdr:from>
    <xdr:to>
      <xdr:col>6</xdr:col>
      <xdr:colOff>473075</xdr:colOff>
      <xdr:row>50</xdr:row>
      <xdr:rowOff>99695</xdr:rowOff>
    </xdr:to>
    <xdr:sp macro="" textlink="">
      <xdr:nvSpPr>
        <xdr:cNvPr id="23" name="右矢印 22">
          <a:extLst>
            <a:ext uri="{FF2B5EF4-FFF2-40B4-BE49-F238E27FC236}">
              <a16:creationId xmlns:a16="http://schemas.microsoft.com/office/drawing/2014/main" id="{00000000-0008-0000-0A00-000017000000}"/>
            </a:ext>
          </a:extLst>
        </xdr:cNvPr>
        <xdr:cNvSpPr/>
      </xdr:nvSpPr>
      <xdr:spPr>
        <a:xfrm>
          <a:off x="4248150" y="117252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47</xdr:row>
      <xdr:rowOff>180975</xdr:rowOff>
    </xdr:from>
    <xdr:to>
      <xdr:col>11</xdr:col>
      <xdr:colOff>501650</xdr:colOff>
      <xdr:row>50</xdr:row>
      <xdr:rowOff>137795</xdr:rowOff>
    </xdr:to>
    <xdr:sp macro="" textlink="">
      <xdr:nvSpPr>
        <xdr:cNvPr id="24" name="右矢印 23">
          <a:extLst>
            <a:ext uri="{FF2B5EF4-FFF2-40B4-BE49-F238E27FC236}">
              <a16:creationId xmlns:a16="http://schemas.microsoft.com/office/drawing/2014/main" id="{00000000-0008-0000-0A00-000018000000}"/>
            </a:ext>
          </a:extLst>
        </xdr:cNvPr>
        <xdr:cNvSpPr/>
      </xdr:nvSpPr>
      <xdr:spPr>
        <a:xfrm>
          <a:off x="7896225" y="117633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A00-000019000000}"/>
            </a:ext>
          </a:extLst>
        </xdr:cNvPr>
        <xdr:cNvSpPr/>
      </xdr:nvSpPr>
      <xdr:spPr>
        <a:xfrm rot="10800000">
          <a:off x="7829550"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A00-00001A000000}"/>
            </a:ext>
          </a:extLst>
        </xdr:cNvPr>
        <xdr:cNvSpPr/>
      </xdr:nvSpPr>
      <xdr:spPr>
        <a:xfrm rot="10800000">
          <a:off x="4200525"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447675</xdr:colOff>
      <xdr:row>36</xdr:row>
      <xdr:rowOff>57151</xdr:rowOff>
    </xdr:from>
    <xdr:to>
      <xdr:col>14</xdr:col>
      <xdr:colOff>490855</xdr:colOff>
      <xdr:row>36</xdr:row>
      <xdr:rowOff>228601</xdr:rowOff>
    </xdr:to>
    <xdr:sp macro="" textlink="">
      <xdr:nvSpPr>
        <xdr:cNvPr id="27" name="下矢印 26">
          <a:extLst>
            <a:ext uri="{FF2B5EF4-FFF2-40B4-BE49-F238E27FC236}">
              <a16:creationId xmlns:a16="http://schemas.microsoft.com/office/drawing/2014/main" id="{00000000-0008-0000-0A00-00001B000000}"/>
            </a:ext>
          </a:extLst>
        </xdr:cNvPr>
        <xdr:cNvSpPr/>
      </xdr:nvSpPr>
      <xdr:spPr>
        <a:xfrm>
          <a:off x="9544050" y="9020176"/>
          <a:ext cx="728980" cy="1714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295275</xdr:colOff>
      <xdr:row>44</xdr:row>
      <xdr:rowOff>95250</xdr:rowOff>
    </xdr:from>
    <xdr:to>
      <xdr:col>4</xdr:col>
      <xdr:colOff>338455</xdr:colOff>
      <xdr:row>45</xdr:row>
      <xdr:rowOff>57150</xdr:rowOff>
    </xdr:to>
    <xdr:sp macro="" textlink="">
      <xdr:nvSpPr>
        <xdr:cNvPr id="28" name="下矢印 27">
          <a:extLst>
            <a:ext uri="{FF2B5EF4-FFF2-40B4-BE49-F238E27FC236}">
              <a16:creationId xmlns:a16="http://schemas.microsoft.com/office/drawing/2014/main" id="{00000000-0008-0000-0A00-00001C000000}"/>
            </a:ext>
          </a:extLst>
        </xdr:cNvPr>
        <xdr:cNvSpPr/>
      </xdr:nvSpPr>
      <xdr:spPr>
        <a:xfrm>
          <a:off x="2133600" y="10963275"/>
          <a:ext cx="72898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A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twoCellAnchor>
    <xdr:from>
      <xdr:col>7</xdr:col>
      <xdr:colOff>9525</xdr:colOff>
      <xdr:row>53</xdr:row>
      <xdr:rowOff>161925</xdr:rowOff>
    </xdr:from>
    <xdr:to>
      <xdr:col>10</xdr:col>
      <xdr:colOff>774700</xdr:colOff>
      <xdr:row>60</xdr:row>
      <xdr:rowOff>196850</xdr:rowOff>
    </xdr:to>
    <xdr:sp macro="" textlink="">
      <xdr:nvSpPr>
        <xdr:cNvPr id="31" name="角丸四角形 30">
          <a:extLst>
            <a:ext uri="{FF2B5EF4-FFF2-40B4-BE49-F238E27FC236}">
              <a16:creationId xmlns:a16="http://schemas.microsoft.com/office/drawing/2014/main" id="{00000000-0008-0000-0A00-00001F000000}"/>
            </a:ext>
          </a:extLst>
        </xdr:cNvPr>
        <xdr:cNvSpPr/>
      </xdr:nvSpPr>
      <xdr:spPr>
        <a:xfrm>
          <a:off x="4800600" y="131730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28575</xdr:colOff>
      <xdr:row>53</xdr:row>
      <xdr:rowOff>171450</xdr:rowOff>
    </xdr:from>
    <xdr:to>
      <xdr:col>16</xdr:col>
      <xdr:colOff>203200</xdr:colOff>
      <xdr:row>60</xdr:row>
      <xdr:rowOff>206375</xdr:rowOff>
    </xdr:to>
    <xdr:sp macro="" textlink="">
      <xdr:nvSpPr>
        <xdr:cNvPr id="32" name="角丸四角形 31">
          <a:extLst>
            <a:ext uri="{FF2B5EF4-FFF2-40B4-BE49-F238E27FC236}">
              <a16:creationId xmlns:a16="http://schemas.microsoft.com/office/drawing/2014/main" id="{00000000-0008-0000-0A00-000020000000}"/>
            </a:ext>
          </a:extLst>
        </xdr:cNvPr>
        <xdr:cNvSpPr/>
      </xdr:nvSpPr>
      <xdr:spPr>
        <a:xfrm>
          <a:off x="8439150" y="131826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485775</xdr:colOff>
      <xdr:row>52</xdr:row>
      <xdr:rowOff>133350</xdr:rowOff>
    </xdr:from>
    <xdr:to>
      <xdr:col>14</xdr:col>
      <xdr:colOff>528955</xdr:colOff>
      <xdr:row>53</xdr:row>
      <xdr:rowOff>152400</xdr:rowOff>
    </xdr:to>
    <xdr:sp macro="" textlink="">
      <xdr:nvSpPr>
        <xdr:cNvPr id="33" name="下矢印 32">
          <a:extLst>
            <a:ext uri="{FF2B5EF4-FFF2-40B4-BE49-F238E27FC236}">
              <a16:creationId xmlns:a16="http://schemas.microsoft.com/office/drawing/2014/main" id="{00000000-0008-0000-0A00-000021000000}"/>
            </a:ext>
          </a:extLst>
        </xdr:cNvPr>
        <xdr:cNvSpPr/>
      </xdr:nvSpPr>
      <xdr:spPr>
        <a:xfrm>
          <a:off x="9582150" y="12906375"/>
          <a:ext cx="72898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133350</xdr:colOff>
      <xdr:row>55</xdr:row>
      <xdr:rowOff>104775</xdr:rowOff>
    </xdr:from>
    <xdr:to>
      <xdr:col>11</xdr:col>
      <xdr:colOff>473075</xdr:colOff>
      <xdr:row>58</xdr:row>
      <xdr:rowOff>61595</xdr:rowOff>
    </xdr:to>
    <xdr:sp macro="" textlink="">
      <xdr:nvSpPr>
        <xdr:cNvPr id="34" name="右矢印 33">
          <a:extLst>
            <a:ext uri="{FF2B5EF4-FFF2-40B4-BE49-F238E27FC236}">
              <a16:creationId xmlns:a16="http://schemas.microsoft.com/office/drawing/2014/main" id="{00000000-0008-0000-0A00-000022000000}"/>
            </a:ext>
          </a:extLst>
        </xdr:cNvPr>
        <xdr:cNvSpPr/>
      </xdr:nvSpPr>
      <xdr:spPr>
        <a:xfrm rot="10800000">
          <a:off x="7858125" y="135921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B00-000002000000}"/>
            </a:ext>
          </a:extLst>
        </xdr:cNvPr>
        <xdr:cNvSpPr/>
      </xdr:nvSpPr>
      <xdr:spPr>
        <a:xfrm>
          <a:off x="1085850" y="485775"/>
          <a:ext cx="3044190" cy="28003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B00-000003000000}"/>
            </a:ext>
          </a:extLst>
        </xdr:cNvPr>
        <xdr:cNvSpPr/>
      </xdr:nvSpPr>
      <xdr:spPr>
        <a:xfrm>
          <a:off x="4124325" y="504825"/>
          <a:ext cx="3044190" cy="2314575"/>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B00-000004000000}"/>
            </a:ext>
          </a:extLst>
        </xdr:cNvPr>
        <xdr:cNvSpPr/>
      </xdr:nvSpPr>
      <xdr:spPr>
        <a:xfrm>
          <a:off x="3771900" y="1266825"/>
          <a:ext cx="252730" cy="6711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B00-000005000000}"/>
            </a:ext>
          </a:extLst>
        </xdr:cNvPr>
        <xdr:cNvSpPr/>
      </xdr:nvSpPr>
      <xdr:spPr>
        <a:xfrm rot="10800000">
          <a:off x="2733675" y="2600325"/>
          <a:ext cx="281051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B00-000006000000}"/>
            </a:ext>
          </a:extLst>
        </xdr:cNvPr>
        <xdr:cNvSpPr/>
      </xdr:nvSpPr>
      <xdr:spPr>
        <a:xfrm>
          <a:off x="3705225" y="3076575"/>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B00-000007000000}"/>
            </a:ext>
          </a:extLst>
        </xdr:cNvPr>
        <xdr:cNvSpPr/>
      </xdr:nvSpPr>
      <xdr:spPr>
        <a:xfrm>
          <a:off x="1209675" y="3524250"/>
          <a:ext cx="574802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B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B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B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B00-00000B000000}"/>
            </a:ext>
          </a:extLst>
        </xdr:cNvPr>
        <xdr:cNvSpPr txBox="1"/>
      </xdr:nvSpPr>
      <xdr:spPr>
        <a:xfrm>
          <a:off x="7858125" y="5486400"/>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9525</xdr:colOff>
      <xdr:row>28</xdr:row>
      <xdr:rowOff>295275</xdr:rowOff>
    </xdr:from>
    <xdr:to>
      <xdr:col>5</xdr:col>
      <xdr:colOff>688975</xdr:colOff>
      <xdr:row>36</xdr:row>
      <xdr:rowOff>25400</xdr:rowOff>
    </xdr:to>
    <xdr:sp macro="" textlink="">
      <xdr:nvSpPr>
        <xdr:cNvPr id="12" name="角丸四角形 11">
          <a:extLst>
            <a:ext uri="{FF2B5EF4-FFF2-40B4-BE49-F238E27FC236}">
              <a16:creationId xmlns:a16="http://schemas.microsoft.com/office/drawing/2014/main" id="{00000000-0008-0000-0B00-00000C000000}"/>
            </a:ext>
          </a:extLst>
        </xdr:cNvPr>
        <xdr:cNvSpPr/>
      </xdr:nvSpPr>
      <xdr:spPr>
        <a:xfrm>
          <a:off x="1085850" y="72866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B00-00000D000000}"/>
            </a:ext>
          </a:extLst>
        </xdr:cNvPr>
        <xdr:cNvSpPr/>
      </xdr:nvSpPr>
      <xdr:spPr>
        <a:xfrm>
          <a:off x="4791075" y="7315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B00-00000E000000}"/>
            </a:ext>
          </a:extLst>
        </xdr:cNvPr>
        <xdr:cNvSpPr/>
      </xdr:nvSpPr>
      <xdr:spPr>
        <a:xfrm>
          <a:off x="8410575" y="7315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19050</xdr:colOff>
      <xdr:row>37</xdr:row>
      <xdr:rowOff>19050</xdr:rowOff>
    </xdr:from>
    <xdr:to>
      <xdr:col>5</xdr:col>
      <xdr:colOff>698500</xdr:colOff>
      <xdr:row>44</xdr:row>
      <xdr:rowOff>53975</xdr:rowOff>
    </xdr:to>
    <xdr:sp macro="" textlink="">
      <xdr:nvSpPr>
        <xdr:cNvPr id="15" name="角丸四角形 14">
          <a:extLst>
            <a:ext uri="{FF2B5EF4-FFF2-40B4-BE49-F238E27FC236}">
              <a16:creationId xmlns:a16="http://schemas.microsoft.com/office/drawing/2014/main" id="{00000000-0008-0000-0B00-00000F000000}"/>
            </a:ext>
          </a:extLst>
        </xdr:cNvPr>
        <xdr:cNvSpPr/>
      </xdr:nvSpPr>
      <xdr:spPr>
        <a:xfrm>
          <a:off x="109537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37</xdr:row>
      <xdr:rowOff>28575</xdr:rowOff>
    </xdr:from>
    <xdr:to>
      <xdr:col>11</xdr:col>
      <xdr:colOff>3175</xdr:colOff>
      <xdr:row>44</xdr:row>
      <xdr:rowOff>63500</xdr:rowOff>
    </xdr:to>
    <xdr:sp macro="" textlink="">
      <xdr:nvSpPr>
        <xdr:cNvPr id="16" name="角丸四角形 15">
          <a:extLst>
            <a:ext uri="{FF2B5EF4-FFF2-40B4-BE49-F238E27FC236}">
              <a16:creationId xmlns:a16="http://schemas.microsoft.com/office/drawing/2014/main" id="{00000000-0008-0000-0B00-000010000000}"/>
            </a:ext>
          </a:extLst>
        </xdr:cNvPr>
        <xdr:cNvSpPr/>
      </xdr:nvSpPr>
      <xdr:spPr>
        <a:xfrm>
          <a:off x="4810125" y="92297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37</xdr:row>
      <xdr:rowOff>19050</xdr:rowOff>
    </xdr:from>
    <xdr:to>
      <xdr:col>16</xdr:col>
      <xdr:colOff>193675</xdr:colOff>
      <xdr:row>44</xdr:row>
      <xdr:rowOff>53975</xdr:rowOff>
    </xdr:to>
    <xdr:sp macro="" textlink="">
      <xdr:nvSpPr>
        <xdr:cNvPr id="17" name="角丸四角形 16">
          <a:extLst>
            <a:ext uri="{FF2B5EF4-FFF2-40B4-BE49-F238E27FC236}">
              <a16:creationId xmlns:a16="http://schemas.microsoft.com/office/drawing/2014/main" id="{00000000-0008-0000-0B00-000011000000}"/>
            </a:ext>
          </a:extLst>
        </xdr:cNvPr>
        <xdr:cNvSpPr/>
      </xdr:nvSpPr>
      <xdr:spPr>
        <a:xfrm>
          <a:off x="842962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45</xdr:row>
      <xdr:rowOff>76200</xdr:rowOff>
    </xdr:from>
    <xdr:to>
      <xdr:col>5</xdr:col>
      <xdr:colOff>688975</xdr:colOff>
      <xdr:row>52</xdr:row>
      <xdr:rowOff>111125</xdr:rowOff>
    </xdr:to>
    <xdr:sp macro="" textlink="">
      <xdr:nvSpPr>
        <xdr:cNvPr id="18" name="角丸四角形 17">
          <a:extLst>
            <a:ext uri="{FF2B5EF4-FFF2-40B4-BE49-F238E27FC236}">
              <a16:creationId xmlns:a16="http://schemas.microsoft.com/office/drawing/2014/main" id="{00000000-0008-0000-0B00-000012000000}"/>
            </a:ext>
          </a:extLst>
        </xdr:cNvPr>
        <xdr:cNvSpPr/>
      </xdr:nvSpPr>
      <xdr:spPr>
        <a:xfrm>
          <a:off x="1085850" y="111823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45</xdr:row>
      <xdr:rowOff>95250</xdr:rowOff>
    </xdr:from>
    <xdr:to>
      <xdr:col>11</xdr:col>
      <xdr:colOff>3175</xdr:colOff>
      <xdr:row>52</xdr:row>
      <xdr:rowOff>130175</xdr:rowOff>
    </xdr:to>
    <xdr:sp macro="" textlink="">
      <xdr:nvSpPr>
        <xdr:cNvPr id="19" name="角丸四角形 18">
          <a:extLst>
            <a:ext uri="{FF2B5EF4-FFF2-40B4-BE49-F238E27FC236}">
              <a16:creationId xmlns:a16="http://schemas.microsoft.com/office/drawing/2014/main" id="{00000000-0008-0000-0B00-000013000000}"/>
            </a:ext>
          </a:extLst>
        </xdr:cNvPr>
        <xdr:cNvSpPr/>
      </xdr:nvSpPr>
      <xdr:spPr>
        <a:xfrm>
          <a:off x="4810125" y="112014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45</xdr:row>
      <xdr:rowOff>66675</xdr:rowOff>
    </xdr:from>
    <xdr:to>
      <xdr:col>16</xdr:col>
      <xdr:colOff>193675</xdr:colOff>
      <xdr:row>52</xdr:row>
      <xdr:rowOff>101600</xdr:rowOff>
    </xdr:to>
    <xdr:sp macro="" textlink="">
      <xdr:nvSpPr>
        <xdr:cNvPr id="20" name="角丸四角形 19">
          <a:extLst>
            <a:ext uri="{FF2B5EF4-FFF2-40B4-BE49-F238E27FC236}">
              <a16:creationId xmlns:a16="http://schemas.microsoft.com/office/drawing/2014/main" id="{00000000-0008-0000-0B00-000014000000}"/>
            </a:ext>
          </a:extLst>
        </xdr:cNvPr>
        <xdr:cNvSpPr/>
      </xdr:nvSpPr>
      <xdr:spPr>
        <a:xfrm>
          <a:off x="8429625" y="111728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B00-000015000000}"/>
            </a:ext>
          </a:extLst>
        </xdr:cNvPr>
        <xdr:cNvSpPr/>
      </xdr:nvSpPr>
      <xdr:spPr>
        <a:xfrm>
          <a:off x="4257675" y="782955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B00-000016000000}"/>
            </a:ext>
          </a:extLst>
        </xdr:cNvPr>
        <xdr:cNvSpPr/>
      </xdr:nvSpPr>
      <xdr:spPr>
        <a:xfrm>
          <a:off x="7896225" y="78009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142875</xdr:colOff>
      <xdr:row>47</xdr:row>
      <xdr:rowOff>142875</xdr:rowOff>
    </xdr:from>
    <xdr:to>
      <xdr:col>6</xdr:col>
      <xdr:colOff>473075</xdr:colOff>
      <xdr:row>50</xdr:row>
      <xdr:rowOff>99695</xdr:rowOff>
    </xdr:to>
    <xdr:sp macro="" textlink="">
      <xdr:nvSpPr>
        <xdr:cNvPr id="23" name="右矢印 22">
          <a:extLst>
            <a:ext uri="{FF2B5EF4-FFF2-40B4-BE49-F238E27FC236}">
              <a16:creationId xmlns:a16="http://schemas.microsoft.com/office/drawing/2014/main" id="{00000000-0008-0000-0B00-000017000000}"/>
            </a:ext>
          </a:extLst>
        </xdr:cNvPr>
        <xdr:cNvSpPr/>
      </xdr:nvSpPr>
      <xdr:spPr>
        <a:xfrm>
          <a:off x="4248150" y="117252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47</xdr:row>
      <xdr:rowOff>180975</xdr:rowOff>
    </xdr:from>
    <xdr:to>
      <xdr:col>11</xdr:col>
      <xdr:colOff>501650</xdr:colOff>
      <xdr:row>50</xdr:row>
      <xdr:rowOff>137795</xdr:rowOff>
    </xdr:to>
    <xdr:sp macro="" textlink="">
      <xdr:nvSpPr>
        <xdr:cNvPr id="24" name="右矢印 23">
          <a:extLst>
            <a:ext uri="{FF2B5EF4-FFF2-40B4-BE49-F238E27FC236}">
              <a16:creationId xmlns:a16="http://schemas.microsoft.com/office/drawing/2014/main" id="{00000000-0008-0000-0B00-000018000000}"/>
            </a:ext>
          </a:extLst>
        </xdr:cNvPr>
        <xdr:cNvSpPr/>
      </xdr:nvSpPr>
      <xdr:spPr>
        <a:xfrm>
          <a:off x="7896225" y="117633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B00-000019000000}"/>
            </a:ext>
          </a:extLst>
        </xdr:cNvPr>
        <xdr:cNvSpPr/>
      </xdr:nvSpPr>
      <xdr:spPr>
        <a:xfrm rot="10800000">
          <a:off x="7829550" y="995362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B00-00001A000000}"/>
            </a:ext>
          </a:extLst>
        </xdr:cNvPr>
        <xdr:cNvSpPr/>
      </xdr:nvSpPr>
      <xdr:spPr>
        <a:xfrm rot="10800000">
          <a:off x="4200525" y="995362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447675</xdr:colOff>
      <xdr:row>36</xdr:row>
      <xdr:rowOff>57151</xdr:rowOff>
    </xdr:from>
    <xdr:to>
      <xdr:col>14</xdr:col>
      <xdr:colOff>490855</xdr:colOff>
      <xdr:row>36</xdr:row>
      <xdr:rowOff>228601</xdr:rowOff>
    </xdr:to>
    <xdr:sp macro="" textlink="">
      <xdr:nvSpPr>
        <xdr:cNvPr id="27" name="下矢印 26">
          <a:extLst>
            <a:ext uri="{FF2B5EF4-FFF2-40B4-BE49-F238E27FC236}">
              <a16:creationId xmlns:a16="http://schemas.microsoft.com/office/drawing/2014/main" id="{00000000-0008-0000-0B00-00001B000000}"/>
            </a:ext>
          </a:extLst>
        </xdr:cNvPr>
        <xdr:cNvSpPr/>
      </xdr:nvSpPr>
      <xdr:spPr>
        <a:xfrm>
          <a:off x="9544050" y="9020176"/>
          <a:ext cx="728980" cy="1714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295275</xdr:colOff>
      <xdr:row>44</xdr:row>
      <xdr:rowOff>95250</xdr:rowOff>
    </xdr:from>
    <xdr:to>
      <xdr:col>4</xdr:col>
      <xdr:colOff>338455</xdr:colOff>
      <xdr:row>45</xdr:row>
      <xdr:rowOff>57150</xdr:rowOff>
    </xdr:to>
    <xdr:sp macro="" textlink="">
      <xdr:nvSpPr>
        <xdr:cNvPr id="28" name="下矢印 27">
          <a:extLst>
            <a:ext uri="{FF2B5EF4-FFF2-40B4-BE49-F238E27FC236}">
              <a16:creationId xmlns:a16="http://schemas.microsoft.com/office/drawing/2014/main" id="{00000000-0008-0000-0B00-00001C000000}"/>
            </a:ext>
          </a:extLst>
        </xdr:cNvPr>
        <xdr:cNvSpPr/>
      </xdr:nvSpPr>
      <xdr:spPr>
        <a:xfrm>
          <a:off x="2133600" y="10963275"/>
          <a:ext cx="72898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B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twoCellAnchor>
    <xdr:from>
      <xdr:col>2</xdr:col>
      <xdr:colOff>9525</xdr:colOff>
      <xdr:row>53</xdr:row>
      <xdr:rowOff>152400</xdr:rowOff>
    </xdr:from>
    <xdr:to>
      <xdr:col>5</xdr:col>
      <xdr:colOff>688975</xdr:colOff>
      <xdr:row>60</xdr:row>
      <xdr:rowOff>187325</xdr:rowOff>
    </xdr:to>
    <xdr:sp macro="" textlink="">
      <xdr:nvSpPr>
        <xdr:cNvPr id="32" name="角丸四角形 31">
          <a:extLst>
            <a:ext uri="{FF2B5EF4-FFF2-40B4-BE49-F238E27FC236}">
              <a16:creationId xmlns:a16="http://schemas.microsoft.com/office/drawing/2014/main" id="{00000000-0008-0000-0B00-000020000000}"/>
            </a:ext>
          </a:extLst>
        </xdr:cNvPr>
        <xdr:cNvSpPr/>
      </xdr:nvSpPr>
      <xdr:spPr>
        <a:xfrm>
          <a:off x="1085850" y="13163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53</xdr:row>
      <xdr:rowOff>161925</xdr:rowOff>
    </xdr:from>
    <xdr:to>
      <xdr:col>10</xdr:col>
      <xdr:colOff>774700</xdr:colOff>
      <xdr:row>60</xdr:row>
      <xdr:rowOff>196850</xdr:rowOff>
    </xdr:to>
    <xdr:sp macro="" textlink="">
      <xdr:nvSpPr>
        <xdr:cNvPr id="33" name="角丸四角形 32">
          <a:extLst>
            <a:ext uri="{FF2B5EF4-FFF2-40B4-BE49-F238E27FC236}">
              <a16:creationId xmlns:a16="http://schemas.microsoft.com/office/drawing/2014/main" id="{00000000-0008-0000-0B00-000021000000}"/>
            </a:ext>
          </a:extLst>
        </xdr:cNvPr>
        <xdr:cNvSpPr/>
      </xdr:nvSpPr>
      <xdr:spPr>
        <a:xfrm>
          <a:off x="4800600" y="131730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28575</xdr:colOff>
      <xdr:row>53</xdr:row>
      <xdr:rowOff>171450</xdr:rowOff>
    </xdr:from>
    <xdr:to>
      <xdr:col>16</xdr:col>
      <xdr:colOff>203200</xdr:colOff>
      <xdr:row>60</xdr:row>
      <xdr:rowOff>206375</xdr:rowOff>
    </xdr:to>
    <xdr:sp macro="" textlink="">
      <xdr:nvSpPr>
        <xdr:cNvPr id="34" name="角丸四角形 33">
          <a:extLst>
            <a:ext uri="{FF2B5EF4-FFF2-40B4-BE49-F238E27FC236}">
              <a16:creationId xmlns:a16="http://schemas.microsoft.com/office/drawing/2014/main" id="{00000000-0008-0000-0B00-000022000000}"/>
            </a:ext>
          </a:extLst>
        </xdr:cNvPr>
        <xdr:cNvSpPr/>
      </xdr:nvSpPr>
      <xdr:spPr>
        <a:xfrm>
          <a:off x="8439150" y="131826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485775</xdr:colOff>
      <xdr:row>52</xdr:row>
      <xdr:rowOff>133350</xdr:rowOff>
    </xdr:from>
    <xdr:to>
      <xdr:col>14</xdr:col>
      <xdr:colOff>528955</xdr:colOff>
      <xdr:row>53</xdr:row>
      <xdr:rowOff>152400</xdr:rowOff>
    </xdr:to>
    <xdr:sp macro="" textlink="">
      <xdr:nvSpPr>
        <xdr:cNvPr id="37" name="下矢印 36">
          <a:extLst>
            <a:ext uri="{FF2B5EF4-FFF2-40B4-BE49-F238E27FC236}">
              <a16:creationId xmlns:a16="http://schemas.microsoft.com/office/drawing/2014/main" id="{00000000-0008-0000-0B00-000025000000}"/>
            </a:ext>
          </a:extLst>
        </xdr:cNvPr>
        <xdr:cNvSpPr/>
      </xdr:nvSpPr>
      <xdr:spPr>
        <a:xfrm>
          <a:off x="9582150" y="12906375"/>
          <a:ext cx="72898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133350</xdr:colOff>
      <xdr:row>55</xdr:row>
      <xdr:rowOff>104775</xdr:rowOff>
    </xdr:from>
    <xdr:to>
      <xdr:col>11</xdr:col>
      <xdr:colOff>473075</xdr:colOff>
      <xdr:row>58</xdr:row>
      <xdr:rowOff>61595</xdr:rowOff>
    </xdr:to>
    <xdr:sp macro="" textlink="">
      <xdr:nvSpPr>
        <xdr:cNvPr id="39" name="右矢印 38">
          <a:extLst>
            <a:ext uri="{FF2B5EF4-FFF2-40B4-BE49-F238E27FC236}">
              <a16:creationId xmlns:a16="http://schemas.microsoft.com/office/drawing/2014/main" id="{00000000-0008-0000-0B00-000027000000}"/>
            </a:ext>
          </a:extLst>
        </xdr:cNvPr>
        <xdr:cNvSpPr/>
      </xdr:nvSpPr>
      <xdr:spPr>
        <a:xfrm rot="10800000">
          <a:off x="7858125" y="135921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104775</xdr:colOff>
      <xdr:row>55</xdr:row>
      <xdr:rowOff>190500</xdr:rowOff>
    </xdr:from>
    <xdr:to>
      <xdr:col>6</xdr:col>
      <xdr:colOff>444500</xdr:colOff>
      <xdr:row>58</xdr:row>
      <xdr:rowOff>147320</xdr:rowOff>
    </xdr:to>
    <xdr:sp macro="" textlink="">
      <xdr:nvSpPr>
        <xdr:cNvPr id="41" name="右矢印 40">
          <a:extLst>
            <a:ext uri="{FF2B5EF4-FFF2-40B4-BE49-F238E27FC236}">
              <a16:creationId xmlns:a16="http://schemas.microsoft.com/office/drawing/2014/main" id="{00000000-0008-0000-0B00-000029000000}"/>
            </a:ext>
          </a:extLst>
        </xdr:cNvPr>
        <xdr:cNvSpPr/>
      </xdr:nvSpPr>
      <xdr:spPr>
        <a:xfrm rot="10800000">
          <a:off x="4210050" y="13677900"/>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2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2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2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2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2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2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2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2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2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5</xdr:col>
      <xdr:colOff>679450</xdr:colOff>
      <xdr:row>43</xdr:row>
      <xdr:rowOff>47625</xdr:rowOff>
    </xdr:to>
    <xdr:sp macro="" textlink="">
      <xdr:nvSpPr>
        <xdr:cNvPr id="12" name="角丸四角形 11">
          <a:extLst>
            <a:ext uri="{FF2B5EF4-FFF2-40B4-BE49-F238E27FC236}">
              <a16:creationId xmlns:a16="http://schemas.microsoft.com/office/drawing/2014/main" id="{00000000-0008-0000-0200-00000C000000}"/>
            </a:ext>
          </a:extLst>
        </xdr:cNvPr>
        <xdr:cNvSpPr/>
      </xdr:nvSpPr>
      <xdr:spPr>
        <a:xfrm>
          <a:off x="1076325" y="8077200"/>
          <a:ext cx="2917825" cy="439102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30</xdr:row>
      <xdr:rowOff>295274</xdr:rowOff>
    </xdr:from>
    <xdr:to>
      <xdr:col>10</xdr:col>
      <xdr:colOff>765175</xdr:colOff>
      <xdr:row>42</xdr:row>
      <xdr:rowOff>352424</xdr:rowOff>
    </xdr:to>
    <xdr:sp macro="" textlink="">
      <xdr:nvSpPr>
        <xdr:cNvPr id="13" name="角丸四角形 12">
          <a:extLst>
            <a:ext uri="{FF2B5EF4-FFF2-40B4-BE49-F238E27FC236}">
              <a16:creationId xmlns:a16="http://schemas.microsoft.com/office/drawing/2014/main" id="{00000000-0008-0000-0200-00000D000000}"/>
            </a:ext>
          </a:extLst>
        </xdr:cNvPr>
        <xdr:cNvSpPr/>
      </xdr:nvSpPr>
      <xdr:spPr>
        <a:xfrm>
          <a:off x="4791075" y="8077199"/>
          <a:ext cx="2917825" cy="43338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31</xdr:row>
      <xdr:rowOff>0</xdr:rowOff>
    </xdr:from>
    <xdr:to>
      <xdr:col>16</xdr:col>
      <xdr:colOff>174625</xdr:colOff>
      <xdr:row>42</xdr:row>
      <xdr:rowOff>352425</xdr:rowOff>
    </xdr:to>
    <xdr:sp macro="" textlink="">
      <xdr:nvSpPr>
        <xdr:cNvPr id="14" name="角丸四角形 13">
          <a:extLst>
            <a:ext uri="{FF2B5EF4-FFF2-40B4-BE49-F238E27FC236}">
              <a16:creationId xmlns:a16="http://schemas.microsoft.com/office/drawing/2014/main" id="{00000000-0008-0000-0200-00000E000000}"/>
            </a:ext>
          </a:extLst>
        </xdr:cNvPr>
        <xdr:cNvSpPr/>
      </xdr:nvSpPr>
      <xdr:spPr>
        <a:xfrm>
          <a:off x="8410575" y="8077200"/>
          <a:ext cx="2917825" cy="43338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161925</xdr:colOff>
      <xdr:row>35</xdr:row>
      <xdr:rowOff>304800</xdr:rowOff>
    </xdr:from>
    <xdr:to>
      <xdr:col>6</xdr:col>
      <xdr:colOff>492125</xdr:colOff>
      <xdr:row>38</xdr:row>
      <xdr:rowOff>137795</xdr:rowOff>
    </xdr:to>
    <xdr:sp macro="" textlink="">
      <xdr:nvSpPr>
        <xdr:cNvPr id="18" name="右矢印 17">
          <a:extLst>
            <a:ext uri="{FF2B5EF4-FFF2-40B4-BE49-F238E27FC236}">
              <a16:creationId xmlns:a16="http://schemas.microsoft.com/office/drawing/2014/main" id="{00000000-0008-0000-0200-000012000000}"/>
            </a:ext>
          </a:extLst>
        </xdr:cNvPr>
        <xdr:cNvSpPr/>
      </xdr:nvSpPr>
      <xdr:spPr>
        <a:xfrm>
          <a:off x="4267200" y="9829800"/>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36</xdr:row>
      <xdr:rowOff>9525</xdr:rowOff>
    </xdr:from>
    <xdr:to>
      <xdr:col>11</xdr:col>
      <xdr:colOff>501650</xdr:colOff>
      <xdr:row>38</xdr:row>
      <xdr:rowOff>204470</xdr:rowOff>
    </xdr:to>
    <xdr:sp macro="" textlink="">
      <xdr:nvSpPr>
        <xdr:cNvPr id="19" name="右矢印 18">
          <a:extLst>
            <a:ext uri="{FF2B5EF4-FFF2-40B4-BE49-F238E27FC236}">
              <a16:creationId xmlns:a16="http://schemas.microsoft.com/office/drawing/2014/main" id="{00000000-0008-0000-0200-000013000000}"/>
            </a:ext>
          </a:extLst>
        </xdr:cNvPr>
        <xdr:cNvSpPr/>
      </xdr:nvSpPr>
      <xdr:spPr>
        <a:xfrm>
          <a:off x="7896225" y="9896475"/>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3" name="角丸四角形 22">
          <a:extLst>
            <a:ext uri="{FF2B5EF4-FFF2-40B4-BE49-F238E27FC236}">
              <a16:creationId xmlns:a16="http://schemas.microsoft.com/office/drawing/2014/main" id="{00000000-0008-0000-0200-000017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3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3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3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3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3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3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3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3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7</xdr:col>
      <xdr:colOff>47625</xdr:colOff>
      <xdr:row>38</xdr:row>
      <xdr:rowOff>34925</xdr:rowOff>
    </xdr:to>
    <xdr:sp macro="" textlink="">
      <xdr:nvSpPr>
        <xdr:cNvPr id="12" name="角丸四角形 11">
          <a:extLst>
            <a:ext uri="{FF2B5EF4-FFF2-40B4-BE49-F238E27FC236}">
              <a16:creationId xmlns:a16="http://schemas.microsoft.com/office/drawing/2014/main" id="{00000000-0008-0000-0300-00000C000000}"/>
            </a:ext>
          </a:extLst>
        </xdr:cNvPr>
        <xdr:cNvSpPr/>
      </xdr:nvSpPr>
      <xdr:spPr>
        <a:xfrm>
          <a:off x="1076325" y="8029575"/>
          <a:ext cx="376237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9</xdr:col>
      <xdr:colOff>533400</xdr:colOff>
      <xdr:row>30</xdr:row>
      <xdr:rowOff>285750</xdr:rowOff>
    </xdr:from>
    <xdr:to>
      <xdr:col>15</xdr:col>
      <xdr:colOff>47625</xdr:colOff>
      <xdr:row>38</xdr:row>
      <xdr:rowOff>25400</xdr:rowOff>
    </xdr:to>
    <xdr:sp macro="" textlink="">
      <xdr:nvSpPr>
        <xdr:cNvPr id="13" name="角丸四角形 12">
          <a:extLst>
            <a:ext uri="{FF2B5EF4-FFF2-40B4-BE49-F238E27FC236}">
              <a16:creationId xmlns:a16="http://schemas.microsoft.com/office/drawing/2014/main" id="{00000000-0008-0000-0300-00000D000000}"/>
            </a:ext>
          </a:extLst>
        </xdr:cNvPr>
        <xdr:cNvSpPr/>
      </xdr:nvSpPr>
      <xdr:spPr>
        <a:xfrm>
          <a:off x="6696075" y="8020050"/>
          <a:ext cx="38195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9</xdr:col>
      <xdr:colOff>657226</xdr:colOff>
      <xdr:row>39</xdr:row>
      <xdr:rowOff>9525</xdr:rowOff>
    </xdr:from>
    <xdr:to>
      <xdr:col>15</xdr:col>
      <xdr:colOff>79376</xdr:colOff>
      <xdr:row>46</xdr:row>
      <xdr:rowOff>44450</xdr:rowOff>
    </xdr:to>
    <xdr:sp macro="" textlink="">
      <xdr:nvSpPr>
        <xdr:cNvPr id="14" name="角丸四角形 13">
          <a:extLst>
            <a:ext uri="{FF2B5EF4-FFF2-40B4-BE49-F238E27FC236}">
              <a16:creationId xmlns:a16="http://schemas.microsoft.com/office/drawing/2014/main" id="{00000000-0008-0000-0300-00000E000000}"/>
            </a:ext>
          </a:extLst>
        </xdr:cNvPr>
        <xdr:cNvSpPr/>
      </xdr:nvSpPr>
      <xdr:spPr>
        <a:xfrm>
          <a:off x="6819901" y="10934700"/>
          <a:ext cx="3727450"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39</xdr:row>
      <xdr:rowOff>0</xdr:rowOff>
    </xdr:from>
    <xdr:to>
      <xdr:col>7</xdr:col>
      <xdr:colOff>9525</xdr:colOff>
      <xdr:row>46</xdr:row>
      <xdr:rowOff>34925</xdr:rowOff>
    </xdr:to>
    <xdr:sp macro="" textlink="">
      <xdr:nvSpPr>
        <xdr:cNvPr id="17" name="角丸四角形 16">
          <a:extLst>
            <a:ext uri="{FF2B5EF4-FFF2-40B4-BE49-F238E27FC236}">
              <a16:creationId xmlns:a16="http://schemas.microsoft.com/office/drawing/2014/main" id="{00000000-0008-0000-0300-000011000000}"/>
            </a:ext>
          </a:extLst>
        </xdr:cNvPr>
        <xdr:cNvSpPr/>
      </xdr:nvSpPr>
      <xdr:spPr>
        <a:xfrm>
          <a:off x="1085850" y="10925175"/>
          <a:ext cx="3714750"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8</xdr:col>
      <xdr:colOff>38099</xdr:colOff>
      <xdr:row>32</xdr:row>
      <xdr:rowOff>257175</xdr:rowOff>
    </xdr:from>
    <xdr:to>
      <xdr:col>8</xdr:col>
      <xdr:colOff>504824</xdr:colOff>
      <xdr:row>35</xdr:row>
      <xdr:rowOff>90170</xdr:rowOff>
    </xdr:to>
    <xdr:sp macro="" textlink="">
      <xdr:nvSpPr>
        <xdr:cNvPr id="18" name="右矢印 17">
          <a:extLst>
            <a:ext uri="{FF2B5EF4-FFF2-40B4-BE49-F238E27FC236}">
              <a16:creationId xmlns:a16="http://schemas.microsoft.com/office/drawing/2014/main" id="{00000000-0008-0000-0300-000012000000}"/>
            </a:ext>
          </a:extLst>
        </xdr:cNvPr>
        <xdr:cNvSpPr/>
      </xdr:nvSpPr>
      <xdr:spPr>
        <a:xfrm>
          <a:off x="5514974" y="8648700"/>
          <a:ext cx="466725"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448627</xdr:colOff>
      <xdr:row>38</xdr:row>
      <xdr:rowOff>27624</xdr:rowOff>
    </xdr:from>
    <xdr:to>
      <xdr:col>12</xdr:col>
      <xdr:colOff>681672</xdr:colOff>
      <xdr:row>38</xdr:row>
      <xdr:rowOff>357824</xdr:rowOff>
    </xdr:to>
    <xdr:sp macro="" textlink="">
      <xdr:nvSpPr>
        <xdr:cNvPr id="19" name="右矢印 18">
          <a:extLst>
            <a:ext uri="{FF2B5EF4-FFF2-40B4-BE49-F238E27FC236}">
              <a16:creationId xmlns:a16="http://schemas.microsoft.com/office/drawing/2014/main" id="{00000000-0008-0000-0300-000013000000}"/>
            </a:ext>
          </a:extLst>
        </xdr:cNvPr>
        <xdr:cNvSpPr/>
      </xdr:nvSpPr>
      <xdr:spPr>
        <a:xfrm rot="5400000">
          <a:off x="8467725" y="10296526"/>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7</xdr:col>
      <xdr:colOff>680085</xdr:colOff>
      <xdr:row>41</xdr:row>
      <xdr:rowOff>186690</xdr:rowOff>
    </xdr:from>
    <xdr:to>
      <xdr:col>8</xdr:col>
      <xdr:colOff>467995</xdr:colOff>
      <xdr:row>43</xdr:row>
      <xdr:rowOff>191770</xdr:rowOff>
    </xdr:to>
    <xdr:sp macro="" textlink="">
      <xdr:nvSpPr>
        <xdr:cNvPr id="22" name="下矢印 21">
          <a:extLst>
            <a:ext uri="{FF2B5EF4-FFF2-40B4-BE49-F238E27FC236}">
              <a16:creationId xmlns:a16="http://schemas.microsoft.com/office/drawing/2014/main" id="{00000000-0008-0000-0300-000016000000}"/>
            </a:ext>
          </a:extLst>
        </xdr:cNvPr>
        <xdr:cNvSpPr/>
      </xdr:nvSpPr>
      <xdr:spPr>
        <a:xfrm rot="5400000">
          <a:off x="5343525" y="11963400"/>
          <a:ext cx="728980" cy="47371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3" name="角丸四角形 22">
          <a:extLst>
            <a:ext uri="{FF2B5EF4-FFF2-40B4-BE49-F238E27FC236}">
              <a16:creationId xmlns:a16="http://schemas.microsoft.com/office/drawing/2014/main" id="{00000000-0008-0000-0300-000017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4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4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4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4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4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4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4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4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4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4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5</xdr:col>
      <xdr:colOff>679450</xdr:colOff>
      <xdr:row>38</xdr:row>
      <xdr:rowOff>34925</xdr:rowOff>
    </xdr:to>
    <xdr:sp macro="" textlink="">
      <xdr:nvSpPr>
        <xdr:cNvPr id="12" name="角丸四角形 11">
          <a:extLst>
            <a:ext uri="{FF2B5EF4-FFF2-40B4-BE49-F238E27FC236}">
              <a16:creationId xmlns:a16="http://schemas.microsoft.com/office/drawing/2014/main" id="{00000000-0008-0000-0400-00000C000000}"/>
            </a:ext>
          </a:extLst>
        </xdr:cNvPr>
        <xdr:cNvSpPr/>
      </xdr:nvSpPr>
      <xdr:spPr>
        <a:xfrm>
          <a:off x="1076325" y="802957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31</xdr:row>
      <xdr:rowOff>0</xdr:rowOff>
    </xdr:from>
    <xdr:to>
      <xdr:col>10</xdr:col>
      <xdr:colOff>765175</xdr:colOff>
      <xdr:row>38</xdr:row>
      <xdr:rowOff>34925</xdr:rowOff>
    </xdr:to>
    <xdr:sp macro="" textlink="">
      <xdr:nvSpPr>
        <xdr:cNvPr id="13" name="角丸四角形 12">
          <a:extLst>
            <a:ext uri="{FF2B5EF4-FFF2-40B4-BE49-F238E27FC236}">
              <a16:creationId xmlns:a16="http://schemas.microsoft.com/office/drawing/2014/main" id="{00000000-0008-0000-0400-00000D000000}"/>
            </a:ext>
          </a:extLst>
        </xdr:cNvPr>
        <xdr:cNvSpPr/>
      </xdr:nvSpPr>
      <xdr:spPr>
        <a:xfrm>
          <a:off x="4791075" y="802957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31</xdr:row>
      <xdr:rowOff>0</xdr:rowOff>
    </xdr:from>
    <xdr:to>
      <xdr:col>16</xdr:col>
      <xdr:colOff>174625</xdr:colOff>
      <xdr:row>38</xdr:row>
      <xdr:rowOff>34925</xdr:rowOff>
    </xdr:to>
    <xdr:sp macro="" textlink="">
      <xdr:nvSpPr>
        <xdr:cNvPr id="14" name="角丸四角形 13">
          <a:extLst>
            <a:ext uri="{FF2B5EF4-FFF2-40B4-BE49-F238E27FC236}">
              <a16:creationId xmlns:a16="http://schemas.microsoft.com/office/drawing/2014/main" id="{00000000-0008-0000-0400-00000E000000}"/>
            </a:ext>
          </a:extLst>
        </xdr:cNvPr>
        <xdr:cNvSpPr/>
      </xdr:nvSpPr>
      <xdr:spPr>
        <a:xfrm>
          <a:off x="8410575" y="802957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40</xdr:row>
      <xdr:rowOff>0</xdr:rowOff>
    </xdr:from>
    <xdr:to>
      <xdr:col>10</xdr:col>
      <xdr:colOff>765175</xdr:colOff>
      <xdr:row>47</xdr:row>
      <xdr:rowOff>34925</xdr:rowOff>
    </xdr:to>
    <xdr:sp macro="" textlink="">
      <xdr:nvSpPr>
        <xdr:cNvPr id="16" name="角丸四角形 15">
          <a:extLst>
            <a:ext uri="{FF2B5EF4-FFF2-40B4-BE49-F238E27FC236}">
              <a16:creationId xmlns:a16="http://schemas.microsoft.com/office/drawing/2014/main" id="{00000000-0008-0000-0400-000010000000}"/>
            </a:ext>
          </a:extLst>
        </xdr:cNvPr>
        <xdr:cNvSpPr/>
      </xdr:nvSpPr>
      <xdr:spPr>
        <a:xfrm>
          <a:off x="4791075" y="1128712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40</xdr:row>
      <xdr:rowOff>0</xdr:rowOff>
    </xdr:from>
    <xdr:to>
      <xdr:col>16</xdr:col>
      <xdr:colOff>174625</xdr:colOff>
      <xdr:row>47</xdr:row>
      <xdr:rowOff>34925</xdr:rowOff>
    </xdr:to>
    <xdr:sp macro="" textlink="">
      <xdr:nvSpPr>
        <xdr:cNvPr id="17" name="角丸四角形 16">
          <a:extLst>
            <a:ext uri="{FF2B5EF4-FFF2-40B4-BE49-F238E27FC236}">
              <a16:creationId xmlns:a16="http://schemas.microsoft.com/office/drawing/2014/main" id="{00000000-0008-0000-0400-000011000000}"/>
            </a:ext>
          </a:extLst>
        </xdr:cNvPr>
        <xdr:cNvSpPr/>
      </xdr:nvSpPr>
      <xdr:spPr>
        <a:xfrm>
          <a:off x="8410575" y="11287125"/>
          <a:ext cx="2917825" cy="2568575"/>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33</xdr:row>
      <xdr:rowOff>38100</xdr:rowOff>
    </xdr:from>
    <xdr:to>
      <xdr:col>6</xdr:col>
      <xdr:colOff>482600</xdr:colOff>
      <xdr:row>35</xdr:row>
      <xdr:rowOff>233045</xdr:rowOff>
    </xdr:to>
    <xdr:sp macro="" textlink="">
      <xdr:nvSpPr>
        <xdr:cNvPr id="18" name="右矢印 17">
          <a:extLst>
            <a:ext uri="{FF2B5EF4-FFF2-40B4-BE49-F238E27FC236}">
              <a16:creationId xmlns:a16="http://schemas.microsoft.com/office/drawing/2014/main" id="{00000000-0008-0000-0400-000012000000}"/>
            </a:ext>
          </a:extLst>
        </xdr:cNvPr>
        <xdr:cNvSpPr/>
      </xdr:nvSpPr>
      <xdr:spPr>
        <a:xfrm>
          <a:off x="4257675" y="8791575"/>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33</xdr:row>
      <xdr:rowOff>9525</xdr:rowOff>
    </xdr:from>
    <xdr:to>
      <xdr:col>11</xdr:col>
      <xdr:colOff>501650</xdr:colOff>
      <xdr:row>35</xdr:row>
      <xdr:rowOff>204470</xdr:rowOff>
    </xdr:to>
    <xdr:sp macro="" textlink="">
      <xdr:nvSpPr>
        <xdr:cNvPr id="19" name="右矢印 18">
          <a:extLst>
            <a:ext uri="{FF2B5EF4-FFF2-40B4-BE49-F238E27FC236}">
              <a16:creationId xmlns:a16="http://schemas.microsoft.com/office/drawing/2014/main" id="{00000000-0008-0000-0400-000013000000}"/>
            </a:ext>
          </a:extLst>
        </xdr:cNvPr>
        <xdr:cNvSpPr/>
      </xdr:nvSpPr>
      <xdr:spPr>
        <a:xfrm>
          <a:off x="7896225" y="8763000"/>
          <a:ext cx="330200"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42</xdr:row>
      <xdr:rowOff>19050</xdr:rowOff>
    </xdr:from>
    <xdr:to>
      <xdr:col>11</xdr:col>
      <xdr:colOff>444500</xdr:colOff>
      <xdr:row>44</xdr:row>
      <xdr:rowOff>213995</xdr:rowOff>
    </xdr:to>
    <xdr:sp macro="" textlink="">
      <xdr:nvSpPr>
        <xdr:cNvPr id="20" name="右矢印 19">
          <a:extLst>
            <a:ext uri="{FF2B5EF4-FFF2-40B4-BE49-F238E27FC236}">
              <a16:creationId xmlns:a16="http://schemas.microsoft.com/office/drawing/2014/main" id="{00000000-0008-0000-0400-000014000000}"/>
            </a:ext>
          </a:extLst>
        </xdr:cNvPr>
        <xdr:cNvSpPr/>
      </xdr:nvSpPr>
      <xdr:spPr>
        <a:xfrm rot="10800000">
          <a:off x="7829550" y="12030075"/>
          <a:ext cx="339725" cy="91884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38</xdr:row>
      <xdr:rowOff>104775</xdr:rowOff>
    </xdr:from>
    <xdr:to>
      <xdr:col>14</xdr:col>
      <xdr:colOff>471805</xdr:colOff>
      <xdr:row>39</xdr:row>
      <xdr:rowOff>216535</xdr:rowOff>
    </xdr:to>
    <xdr:sp macro="" textlink="">
      <xdr:nvSpPr>
        <xdr:cNvPr id="22" name="下矢印 21">
          <a:extLst>
            <a:ext uri="{FF2B5EF4-FFF2-40B4-BE49-F238E27FC236}">
              <a16:creationId xmlns:a16="http://schemas.microsoft.com/office/drawing/2014/main" id="{00000000-0008-0000-0400-000016000000}"/>
            </a:ext>
          </a:extLst>
        </xdr:cNvPr>
        <xdr:cNvSpPr/>
      </xdr:nvSpPr>
      <xdr:spPr>
        <a:xfrm>
          <a:off x="9525000" y="10668000"/>
          <a:ext cx="728980" cy="47371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3" name="角丸四角形 22">
          <a:extLst>
            <a:ext uri="{FF2B5EF4-FFF2-40B4-BE49-F238E27FC236}">
              <a16:creationId xmlns:a16="http://schemas.microsoft.com/office/drawing/2014/main" id="{00000000-0008-0000-0400-000017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5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5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5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5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5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5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5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5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5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5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31</xdr:row>
      <xdr:rowOff>0</xdr:rowOff>
    </xdr:from>
    <xdr:to>
      <xdr:col>5</xdr:col>
      <xdr:colOff>679450</xdr:colOff>
      <xdr:row>38</xdr:row>
      <xdr:rowOff>34925</xdr:rowOff>
    </xdr:to>
    <xdr:sp macro="" textlink="">
      <xdr:nvSpPr>
        <xdr:cNvPr id="12" name="角丸四角形 11">
          <a:extLst>
            <a:ext uri="{FF2B5EF4-FFF2-40B4-BE49-F238E27FC236}">
              <a16:creationId xmlns:a16="http://schemas.microsoft.com/office/drawing/2014/main" id="{00000000-0008-0000-05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31</xdr:row>
      <xdr:rowOff>0</xdr:rowOff>
    </xdr:from>
    <xdr:to>
      <xdr:col>10</xdr:col>
      <xdr:colOff>765175</xdr:colOff>
      <xdr:row>38</xdr:row>
      <xdr:rowOff>34925</xdr:rowOff>
    </xdr:to>
    <xdr:sp macro="" textlink="">
      <xdr:nvSpPr>
        <xdr:cNvPr id="13" name="角丸四角形 12">
          <a:extLst>
            <a:ext uri="{FF2B5EF4-FFF2-40B4-BE49-F238E27FC236}">
              <a16:creationId xmlns:a16="http://schemas.microsoft.com/office/drawing/2014/main" id="{00000000-0008-0000-05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31</xdr:row>
      <xdr:rowOff>0</xdr:rowOff>
    </xdr:from>
    <xdr:to>
      <xdr:col>16</xdr:col>
      <xdr:colOff>174625</xdr:colOff>
      <xdr:row>38</xdr:row>
      <xdr:rowOff>34925</xdr:rowOff>
    </xdr:to>
    <xdr:sp macro="" textlink="">
      <xdr:nvSpPr>
        <xdr:cNvPr id="14" name="角丸四角形 13">
          <a:extLst>
            <a:ext uri="{FF2B5EF4-FFF2-40B4-BE49-F238E27FC236}">
              <a16:creationId xmlns:a16="http://schemas.microsoft.com/office/drawing/2014/main" id="{00000000-0008-0000-05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40</xdr:row>
      <xdr:rowOff>0</xdr:rowOff>
    </xdr:from>
    <xdr:to>
      <xdr:col>5</xdr:col>
      <xdr:colOff>679450</xdr:colOff>
      <xdr:row>47</xdr:row>
      <xdr:rowOff>34925</xdr:rowOff>
    </xdr:to>
    <xdr:sp macro="" textlink="">
      <xdr:nvSpPr>
        <xdr:cNvPr id="15" name="角丸四角形 14">
          <a:extLst>
            <a:ext uri="{FF2B5EF4-FFF2-40B4-BE49-F238E27FC236}">
              <a16:creationId xmlns:a16="http://schemas.microsoft.com/office/drawing/2014/main" id="{00000000-0008-0000-05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40</xdr:row>
      <xdr:rowOff>0</xdr:rowOff>
    </xdr:from>
    <xdr:to>
      <xdr:col>10</xdr:col>
      <xdr:colOff>765175</xdr:colOff>
      <xdr:row>47</xdr:row>
      <xdr:rowOff>34925</xdr:rowOff>
    </xdr:to>
    <xdr:sp macro="" textlink="">
      <xdr:nvSpPr>
        <xdr:cNvPr id="16" name="角丸四角形 15">
          <a:extLst>
            <a:ext uri="{FF2B5EF4-FFF2-40B4-BE49-F238E27FC236}">
              <a16:creationId xmlns:a16="http://schemas.microsoft.com/office/drawing/2014/main" id="{00000000-0008-0000-05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40</xdr:row>
      <xdr:rowOff>0</xdr:rowOff>
    </xdr:from>
    <xdr:to>
      <xdr:col>16</xdr:col>
      <xdr:colOff>174625</xdr:colOff>
      <xdr:row>47</xdr:row>
      <xdr:rowOff>34925</xdr:rowOff>
    </xdr:to>
    <xdr:sp macro="" textlink="">
      <xdr:nvSpPr>
        <xdr:cNvPr id="17" name="角丸四角形 16">
          <a:extLst>
            <a:ext uri="{FF2B5EF4-FFF2-40B4-BE49-F238E27FC236}">
              <a16:creationId xmlns:a16="http://schemas.microsoft.com/office/drawing/2014/main" id="{00000000-0008-0000-05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33</xdr:row>
      <xdr:rowOff>38100</xdr:rowOff>
    </xdr:from>
    <xdr:to>
      <xdr:col>6</xdr:col>
      <xdr:colOff>482600</xdr:colOff>
      <xdr:row>35</xdr:row>
      <xdr:rowOff>233045</xdr:rowOff>
    </xdr:to>
    <xdr:sp macro="" textlink="">
      <xdr:nvSpPr>
        <xdr:cNvPr id="21" name="右矢印 20">
          <a:extLst>
            <a:ext uri="{FF2B5EF4-FFF2-40B4-BE49-F238E27FC236}">
              <a16:creationId xmlns:a16="http://schemas.microsoft.com/office/drawing/2014/main" id="{00000000-0008-0000-05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33</xdr:row>
      <xdr:rowOff>9525</xdr:rowOff>
    </xdr:from>
    <xdr:to>
      <xdr:col>11</xdr:col>
      <xdr:colOff>501650</xdr:colOff>
      <xdr:row>35</xdr:row>
      <xdr:rowOff>204470</xdr:rowOff>
    </xdr:to>
    <xdr:sp macro="" textlink="">
      <xdr:nvSpPr>
        <xdr:cNvPr id="22" name="右矢印 21">
          <a:extLst>
            <a:ext uri="{FF2B5EF4-FFF2-40B4-BE49-F238E27FC236}">
              <a16:creationId xmlns:a16="http://schemas.microsoft.com/office/drawing/2014/main" id="{00000000-0008-0000-05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42</xdr:row>
      <xdr:rowOff>19050</xdr:rowOff>
    </xdr:from>
    <xdr:to>
      <xdr:col>11</xdr:col>
      <xdr:colOff>444500</xdr:colOff>
      <xdr:row>44</xdr:row>
      <xdr:rowOff>213995</xdr:rowOff>
    </xdr:to>
    <xdr:sp macro="" textlink="">
      <xdr:nvSpPr>
        <xdr:cNvPr id="25" name="右矢印 24">
          <a:extLst>
            <a:ext uri="{FF2B5EF4-FFF2-40B4-BE49-F238E27FC236}">
              <a16:creationId xmlns:a16="http://schemas.microsoft.com/office/drawing/2014/main" id="{00000000-0008-0000-05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42</xdr:row>
      <xdr:rowOff>19050</xdr:rowOff>
    </xdr:from>
    <xdr:to>
      <xdr:col>6</xdr:col>
      <xdr:colOff>434975</xdr:colOff>
      <xdr:row>44</xdr:row>
      <xdr:rowOff>213995</xdr:rowOff>
    </xdr:to>
    <xdr:sp macro="" textlink="">
      <xdr:nvSpPr>
        <xdr:cNvPr id="26" name="右矢印 25">
          <a:extLst>
            <a:ext uri="{FF2B5EF4-FFF2-40B4-BE49-F238E27FC236}">
              <a16:creationId xmlns:a16="http://schemas.microsoft.com/office/drawing/2014/main" id="{00000000-0008-0000-05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38</xdr:row>
      <xdr:rowOff>104775</xdr:rowOff>
    </xdr:from>
    <xdr:to>
      <xdr:col>14</xdr:col>
      <xdr:colOff>471805</xdr:colOff>
      <xdr:row>39</xdr:row>
      <xdr:rowOff>216535</xdr:rowOff>
    </xdr:to>
    <xdr:sp macro="" textlink="">
      <xdr:nvSpPr>
        <xdr:cNvPr id="27" name="下矢印 26">
          <a:extLst>
            <a:ext uri="{FF2B5EF4-FFF2-40B4-BE49-F238E27FC236}">
              <a16:creationId xmlns:a16="http://schemas.microsoft.com/office/drawing/2014/main" id="{00000000-0008-0000-05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5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6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6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6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6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6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6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6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6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6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6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29</xdr:row>
      <xdr:rowOff>0</xdr:rowOff>
    </xdr:from>
    <xdr:to>
      <xdr:col>5</xdr:col>
      <xdr:colOff>679450</xdr:colOff>
      <xdr:row>36</xdr:row>
      <xdr:rowOff>34925</xdr:rowOff>
    </xdr:to>
    <xdr:sp macro="" textlink="">
      <xdr:nvSpPr>
        <xdr:cNvPr id="12" name="角丸四角形 11">
          <a:extLst>
            <a:ext uri="{FF2B5EF4-FFF2-40B4-BE49-F238E27FC236}">
              <a16:creationId xmlns:a16="http://schemas.microsoft.com/office/drawing/2014/main" id="{00000000-0008-0000-06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6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6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38</xdr:row>
      <xdr:rowOff>0</xdr:rowOff>
    </xdr:from>
    <xdr:to>
      <xdr:col>5</xdr:col>
      <xdr:colOff>679450</xdr:colOff>
      <xdr:row>45</xdr:row>
      <xdr:rowOff>34925</xdr:rowOff>
    </xdr:to>
    <xdr:sp macro="" textlink="">
      <xdr:nvSpPr>
        <xdr:cNvPr id="15" name="角丸四角形 14">
          <a:extLst>
            <a:ext uri="{FF2B5EF4-FFF2-40B4-BE49-F238E27FC236}">
              <a16:creationId xmlns:a16="http://schemas.microsoft.com/office/drawing/2014/main" id="{00000000-0008-0000-06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38</xdr:row>
      <xdr:rowOff>0</xdr:rowOff>
    </xdr:from>
    <xdr:to>
      <xdr:col>10</xdr:col>
      <xdr:colOff>765175</xdr:colOff>
      <xdr:row>45</xdr:row>
      <xdr:rowOff>34925</xdr:rowOff>
    </xdr:to>
    <xdr:sp macro="" textlink="">
      <xdr:nvSpPr>
        <xdr:cNvPr id="16" name="角丸四角形 15">
          <a:extLst>
            <a:ext uri="{FF2B5EF4-FFF2-40B4-BE49-F238E27FC236}">
              <a16:creationId xmlns:a16="http://schemas.microsoft.com/office/drawing/2014/main" id="{00000000-0008-0000-06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38</xdr:row>
      <xdr:rowOff>0</xdr:rowOff>
    </xdr:from>
    <xdr:to>
      <xdr:col>16</xdr:col>
      <xdr:colOff>174625</xdr:colOff>
      <xdr:row>45</xdr:row>
      <xdr:rowOff>34925</xdr:rowOff>
    </xdr:to>
    <xdr:sp macro="" textlink="">
      <xdr:nvSpPr>
        <xdr:cNvPr id="17" name="角丸四角形 16">
          <a:extLst>
            <a:ext uri="{FF2B5EF4-FFF2-40B4-BE49-F238E27FC236}">
              <a16:creationId xmlns:a16="http://schemas.microsoft.com/office/drawing/2014/main" id="{00000000-0008-0000-06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47</xdr:row>
      <xdr:rowOff>0</xdr:rowOff>
    </xdr:from>
    <xdr:to>
      <xdr:col>5</xdr:col>
      <xdr:colOff>679450</xdr:colOff>
      <xdr:row>54</xdr:row>
      <xdr:rowOff>34925</xdr:rowOff>
    </xdr:to>
    <xdr:sp macro="" textlink="">
      <xdr:nvSpPr>
        <xdr:cNvPr id="18" name="角丸四角形 17">
          <a:extLst>
            <a:ext uri="{FF2B5EF4-FFF2-40B4-BE49-F238E27FC236}">
              <a16:creationId xmlns:a16="http://schemas.microsoft.com/office/drawing/2014/main" id="{00000000-0008-0000-0600-000012000000}"/>
            </a:ext>
          </a:extLst>
        </xdr:cNvPr>
        <xdr:cNvSpPr/>
      </xdr:nvSpPr>
      <xdr:spPr>
        <a:xfrm>
          <a:off x="107632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6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6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6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6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36</xdr:row>
      <xdr:rowOff>104775</xdr:rowOff>
    </xdr:from>
    <xdr:to>
      <xdr:col>14</xdr:col>
      <xdr:colOff>471805</xdr:colOff>
      <xdr:row>37</xdr:row>
      <xdr:rowOff>216535</xdr:rowOff>
    </xdr:to>
    <xdr:sp macro="" textlink="">
      <xdr:nvSpPr>
        <xdr:cNvPr id="27" name="下矢印 26">
          <a:extLst>
            <a:ext uri="{FF2B5EF4-FFF2-40B4-BE49-F238E27FC236}">
              <a16:creationId xmlns:a16="http://schemas.microsoft.com/office/drawing/2014/main" id="{00000000-0008-0000-06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276225</xdr:colOff>
      <xdr:row>45</xdr:row>
      <xdr:rowOff>76200</xdr:rowOff>
    </xdr:from>
    <xdr:to>
      <xdr:col>4</xdr:col>
      <xdr:colOff>319405</xdr:colOff>
      <xdr:row>46</xdr:row>
      <xdr:rowOff>187960</xdr:rowOff>
    </xdr:to>
    <xdr:sp macro="" textlink="">
      <xdr:nvSpPr>
        <xdr:cNvPr id="28" name="下矢印 27">
          <a:extLst>
            <a:ext uri="{FF2B5EF4-FFF2-40B4-BE49-F238E27FC236}">
              <a16:creationId xmlns:a16="http://schemas.microsoft.com/office/drawing/2014/main" id="{00000000-0008-0000-0600-00001C000000}"/>
            </a:ext>
          </a:extLst>
        </xdr:cNvPr>
        <xdr:cNvSpPr/>
      </xdr:nvSpPr>
      <xdr:spPr>
        <a:xfrm>
          <a:off x="2114550" y="1133475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6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7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7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7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7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7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7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7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7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7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7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29</xdr:row>
      <xdr:rowOff>0</xdr:rowOff>
    </xdr:from>
    <xdr:to>
      <xdr:col>5</xdr:col>
      <xdr:colOff>679450</xdr:colOff>
      <xdr:row>36</xdr:row>
      <xdr:rowOff>34925</xdr:rowOff>
    </xdr:to>
    <xdr:sp macro="" textlink="">
      <xdr:nvSpPr>
        <xdr:cNvPr id="12" name="角丸四角形 11">
          <a:extLst>
            <a:ext uri="{FF2B5EF4-FFF2-40B4-BE49-F238E27FC236}">
              <a16:creationId xmlns:a16="http://schemas.microsoft.com/office/drawing/2014/main" id="{00000000-0008-0000-07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7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7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38</xdr:row>
      <xdr:rowOff>0</xdr:rowOff>
    </xdr:from>
    <xdr:to>
      <xdr:col>5</xdr:col>
      <xdr:colOff>679450</xdr:colOff>
      <xdr:row>45</xdr:row>
      <xdr:rowOff>34925</xdr:rowOff>
    </xdr:to>
    <xdr:sp macro="" textlink="">
      <xdr:nvSpPr>
        <xdr:cNvPr id="15" name="角丸四角形 14">
          <a:extLst>
            <a:ext uri="{FF2B5EF4-FFF2-40B4-BE49-F238E27FC236}">
              <a16:creationId xmlns:a16="http://schemas.microsoft.com/office/drawing/2014/main" id="{00000000-0008-0000-07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38</xdr:row>
      <xdr:rowOff>0</xdr:rowOff>
    </xdr:from>
    <xdr:to>
      <xdr:col>10</xdr:col>
      <xdr:colOff>765175</xdr:colOff>
      <xdr:row>45</xdr:row>
      <xdr:rowOff>34925</xdr:rowOff>
    </xdr:to>
    <xdr:sp macro="" textlink="">
      <xdr:nvSpPr>
        <xdr:cNvPr id="16" name="角丸四角形 15">
          <a:extLst>
            <a:ext uri="{FF2B5EF4-FFF2-40B4-BE49-F238E27FC236}">
              <a16:creationId xmlns:a16="http://schemas.microsoft.com/office/drawing/2014/main" id="{00000000-0008-0000-07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38</xdr:row>
      <xdr:rowOff>0</xdr:rowOff>
    </xdr:from>
    <xdr:to>
      <xdr:col>16</xdr:col>
      <xdr:colOff>174625</xdr:colOff>
      <xdr:row>45</xdr:row>
      <xdr:rowOff>34925</xdr:rowOff>
    </xdr:to>
    <xdr:sp macro="" textlink="">
      <xdr:nvSpPr>
        <xdr:cNvPr id="17" name="角丸四角形 16">
          <a:extLst>
            <a:ext uri="{FF2B5EF4-FFF2-40B4-BE49-F238E27FC236}">
              <a16:creationId xmlns:a16="http://schemas.microsoft.com/office/drawing/2014/main" id="{00000000-0008-0000-07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47</xdr:row>
      <xdr:rowOff>0</xdr:rowOff>
    </xdr:from>
    <xdr:to>
      <xdr:col>5</xdr:col>
      <xdr:colOff>679450</xdr:colOff>
      <xdr:row>54</xdr:row>
      <xdr:rowOff>34925</xdr:rowOff>
    </xdr:to>
    <xdr:sp macro="" textlink="">
      <xdr:nvSpPr>
        <xdr:cNvPr id="18" name="角丸四角形 17">
          <a:extLst>
            <a:ext uri="{FF2B5EF4-FFF2-40B4-BE49-F238E27FC236}">
              <a16:creationId xmlns:a16="http://schemas.microsoft.com/office/drawing/2014/main" id="{00000000-0008-0000-0700-000012000000}"/>
            </a:ext>
          </a:extLst>
        </xdr:cNvPr>
        <xdr:cNvSpPr/>
      </xdr:nvSpPr>
      <xdr:spPr>
        <a:xfrm>
          <a:off x="107632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47</xdr:row>
      <xdr:rowOff>0</xdr:rowOff>
    </xdr:from>
    <xdr:to>
      <xdr:col>10</xdr:col>
      <xdr:colOff>765175</xdr:colOff>
      <xdr:row>54</xdr:row>
      <xdr:rowOff>34925</xdr:rowOff>
    </xdr:to>
    <xdr:sp macro="" textlink="">
      <xdr:nvSpPr>
        <xdr:cNvPr id="19" name="角丸四角形 18">
          <a:extLst>
            <a:ext uri="{FF2B5EF4-FFF2-40B4-BE49-F238E27FC236}">
              <a16:creationId xmlns:a16="http://schemas.microsoft.com/office/drawing/2014/main" id="{00000000-0008-0000-0700-000013000000}"/>
            </a:ext>
          </a:extLst>
        </xdr:cNvPr>
        <xdr:cNvSpPr/>
      </xdr:nvSpPr>
      <xdr:spPr>
        <a:xfrm>
          <a:off x="479107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7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7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171450</xdr:colOff>
      <xdr:row>49</xdr:row>
      <xdr:rowOff>47625</xdr:rowOff>
    </xdr:from>
    <xdr:to>
      <xdr:col>6</xdr:col>
      <xdr:colOff>501650</xdr:colOff>
      <xdr:row>52</xdr:row>
      <xdr:rowOff>4445</xdr:rowOff>
    </xdr:to>
    <xdr:sp macro="" textlink="">
      <xdr:nvSpPr>
        <xdr:cNvPr id="23" name="右矢印 22">
          <a:extLst>
            <a:ext uri="{FF2B5EF4-FFF2-40B4-BE49-F238E27FC236}">
              <a16:creationId xmlns:a16="http://schemas.microsoft.com/office/drawing/2014/main" id="{00000000-0008-0000-0700-000017000000}"/>
            </a:ext>
          </a:extLst>
        </xdr:cNvPr>
        <xdr:cNvSpPr/>
      </xdr:nvSpPr>
      <xdr:spPr>
        <a:xfrm>
          <a:off x="4276725" y="122586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7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7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36</xdr:row>
      <xdr:rowOff>104775</xdr:rowOff>
    </xdr:from>
    <xdr:to>
      <xdr:col>14</xdr:col>
      <xdr:colOff>471805</xdr:colOff>
      <xdr:row>37</xdr:row>
      <xdr:rowOff>216535</xdr:rowOff>
    </xdr:to>
    <xdr:sp macro="" textlink="">
      <xdr:nvSpPr>
        <xdr:cNvPr id="27" name="下矢印 26">
          <a:extLst>
            <a:ext uri="{FF2B5EF4-FFF2-40B4-BE49-F238E27FC236}">
              <a16:creationId xmlns:a16="http://schemas.microsoft.com/office/drawing/2014/main" id="{00000000-0008-0000-07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276225</xdr:colOff>
      <xdr:row>45</xdr:row>
      <xdr:rowOff>76200</xdr:rowOff>
    </xdr:from>
    <xdr:to>
      <xdr:col>4</xdr:col>
      <xdr:colOff>319405</xdr:colOff>
      <xdr:row>46</xdr:row>
      <xdr:rowOff>187960</xdr:rowOff>
    </xdr:to>
    <xdr:sp macro="" textlink="">
      <xdr:nvSpPr>
        <xdr:cNvPr id="28" name="下矢印 27">
          <a:extLst>
            <a:ext uri="{FF2B5EF4-FFF2-40B4-BE49-F238E27FC236}">
              <a16:creationId xmlns:a16="http://schemas.microsoft.com/office/drawing/2014/main" id="{00000000-0008-0000-0700-00001C000000}"/>
            </a:ext>
          </a:extLst>
        </xdr:cNvPr>
        <xdr:cNvSpPr/>
      </xdr:nvSpPr>
      <xdr:spPr>
        <a:xfrm>
          <a:off x="2114550" y="1133475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7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8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8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8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8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8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8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8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8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8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8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0</xdr:colOff>
      <xdr:row>29</xdr:row>
      <xdr:rowOff>0</xdr:rowOff>
    </xdr:from>
    <xdr:to>
      <xdr:col>5</xdr:col>
      <xdr:colOff>679450</xdr:colOff>
      <xdr:row>36</xdr:row>
      <xdr:rowOff>34925</xdr:rowOff>
    </xdr:to>
    <xdr:sp macro="" textlink="">
      <xdr:nvSpPr>
        <xdr:cNvPr id="12" name="角丸四角形 11">
          <a:extLst>
            <a:ext uri="{FF2B5EF4-FFF2-40B4-BE49-F238E27FC236}">
              <a16:creationId xmlns:a16="http://schemas.microsoft.com/office/drawing/2014/main" id="{00000000-0008-0000-0800-00000C000000}"/>
            </a:ext>
          </a:extLst>
        </xdr:cNvPr>
        <xdr:cNvSpPr/>
      </xdr:nvSpPr>
      <xdr:spPr>
        <a:xfrm>
          <a:off x="107632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800-00000D000000}"/>
            </a:ext>
          </a:extLst>
        </xdr:cNvPr>
        <xdr:cNvSpPr/>
      </xdr:nvSpPr>
      <xdr:spPr>
        <a:xfrm>
          <a:off x="47910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800-00000E000000}"/>
            </a:ext>
          </a:extLst>
        </xdr:cNvPr>
        <xdr:cNvSpPr/>
      </xdr:nvSpPr>
      <xdr:spPr>
        <a:xfrm>
          <a:off x="8410575" y="74485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38</xdr:row>
      <xdr:rowOff>0</xdr:rowOff>
    </xdr:from>
    <xdr:to>
      <xdr:col>5</xdr:col>
      <xdr:colOff>679450</xdr:colOff>
      <xdr:row>45</xdr:row>
      <xdr:rowOff>34925</xdr:rowOff>
    </xdr:to>
    <xdr:sp macro="" textlink="">
      <xdr:nvSpPr>
        <xdr:cNvPr id="15" name="角丸四角形 14">
          <a:extLst>
            <a:ext uri="{FF2B5EF4-FFF2-40B4-BE49-F238E27FC236}">
              <a16:creationId xmlns:a16="http://schemas.microsoft.com/office/drawing/2014/main" id="{00000000-0008-0000-0800-00000F000000}"/>
            </a:ext>
          </a:extLst>
        </xdr:cNvPr>
        <xdr:cNvSpPr/>
      </xdr:nvSpPr>
      <xdr:spPr>
        <a:xfrm>
          <a:off x="107632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38</xdr:row>
      <xdr:rowOff>0</xdr:rowOff>
    </xdr:from>
    <xdr:to>
      <xdr:col>10</xdr:col>
      <xdr:colOff>765175</xdr:colOff>
      <xdr:row>45</xdr:row>
      <xdr:rowOff>34925</xdr:rowOff>
    </xdr:to>
    <xdr:sp macro="" textlink="">
      <xdr:nvSpPr>
        <xdr:cNvPr id="16" name="角丸四角形 15">
          <a:extLst>
            <a:ext uri="{FF2B5EF4-FFF2-40B4-BE49-F238E27FC236}">
              <a16:creationId xmlns:a16="http://schemas.microsoft.com/office/drawing/2014/main" id="{00000000-0008-0000-0800-000010000000}"/>
            </a:ext>
          </a:extLst>
        </xdr:cNvPr>
        <xdr:cNvSpPr/>
      </xdr:nvSpPr>
      <xdr:spPr>
        <a:xfrm>
          <a:off x="47910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38</xdr:row>
      <xdr:rowOff>0</xdr:rowOff>
    </xdr:from>
    <xdr:to>
      <xdr:col>16</xdr:col>
      <xdr:colOff>174625</xdr:colOff>
      <xdr:row>45</xdr:row>
      <xdr:rowOff>34925</xdr:rowOff>
    </xdr:to>
    <xdr:sp macro="" textlink="">
      <xdr:nvSpPr>
        <xdr:cNvPr id="17" name="角丸四角形 16">
          <a:extLst>
            <a:ext uri="{FF2B5EF4-FFF2-40B4-BE49-F238E27FC236}">
              <a16:creationId xmlns:a16="http://schemas.microsoft.com/office/drawing/2014/main" id="{00000000-0008-0000-0800-000011000000}"/>
            </a:ext>
          </a:extLst>
        </xdr:cNvPr>
        <xdr:cNvSpPr/>
      </xdr:nvSpPr>
      <xdr:spPr>
        <a:xfrm>
          <a:off x="8410575" y="959167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0</xdr:colOff>
      <xdr:row>47</xdr:row>
      <xdr:rowOff>0</xdr:rowOff>
    </xdr:from>
    <xdr:to>
      <xdr:col>5</xdr:col>
      <xdr:colOff>679450</xdr:colOff>
      <xdr:row>54</xdr:row>
      <xdr:rowOff>34925</xdr:rowOff>
    </xdr:to>
    <xdr:sp macro="" textlink="">
      <xdr:nvSpPr>
        <xdr:cNvPr id="18" name="角丸四角形 17">
          <a:extLst>
            <a:ext uri="{FF2B5EF4-FFF2-40B4-BE49-F238E27FC236}">
              <a16:creationId xmlns:a16="http://schemas.microsoft.com/office/drawing/2014/main" id="{00000000-0008-0000-0800-000012000000}"/>
            </a:ext>
          </a:extLst>
        </xdr:cNvPr>
        <xdr:cNvSpPr/>
      </xdr:nvSpPr>
      <xdr:spPr>
        <a:xfrm>
          <a:off x="107632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47</xdr:row>
      <xdr:rowOff>0</xdr:rowOff>
    </xdr:from>
    <xdr:to>
      <xdr:col>10</xdr:col>
      <xdr:colOff>765175</xdr:colOff>
      <xdr:row>54</xdr:row>
      <xdr:rowOff>34925</xdr:rowOff>
    </xdr:to>
    <xdr:sp macro="" textlink="">
      <xdr:nvSpPr>
        <xdr:cNvPr id="19" name="角丸四角形 18">
          <a:extLst>
            <a:ext uri="{FF2B5EF4-FFF2-40B4-BE49-F238E27FC236}">
              <a16:creationId xmlns:a16="http://schemas.microsoft.com/office/drawing/2014/main" id="{00000000-0008-0000-0800-000013000000}"/>
            </a:ext>
          </a:extLst>
        </xdr:cNvPr>
        <xdr:cNvSpPr/>
      </xdr:nvSpPr>
      <xdr:spPr>
        <a:xfrm>
          <a:off x="479107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47</xdr:row>
      <xdr:rowOff>0</xdr:rowOff>
    </xdr:from>
    <xdr:to>
      <xdr:col>16</xdr:col>
      <xdr:colOff>174625</xdr:colOff>
      <xdr:row>54</xdr:row>
      <xdr:rowOff>34925</xdr:rowOff>
    </xdr:to>
    <xdr:sp macro="" textlink="">
      <xdr:nvSpPr>
        <xdr:cNvPr id="20" name="角丸四角形 19">
          <a:extLst>
            <a:ext uri="{FF2B5EF4-FFF2-40B4-BE49-F238E27FC236}">
              <a16:creationId xmlns:a16="http://schemas.microsoft.com/office/drawing/2014/main" id="{00000000-0008-0000-0800-000014000000}"/>
            </a:ext>
          </a:extLst>
        </xdr:cNvPr>
        <xdr:cNvSpPr/>
      </xdr:nvSpPr>
      <xdr:spPr>
        <a:xfrm>
          <a:off x="8410575" y="117348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800-000015000000}"/>
            </a:ext>
          </a:extLst>
        </xdr:cNvPr>
        <xdr:cNvSpPr/>
      </xdr:nvSpPr>
      <xdr:spPr>
        <a:xfrm>
          <a:off x="4257675" y="79629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800-000016000000}"/>
            </a:ext>
          </a:extLst>
        </xdr:cNvPr>
        <xdr:cNvSpPr/>
      </xdr:nvSpPr>
      <xdr:spPr>
        <a:xfrm>
          <a:off x="7896225" y="79343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171450</xdr:colOff>
      <xdr:row>49</xdr:row>
      <xdr:rowOff>47625</xdr:rowOff>
    </xdr:from>
    <xdr:to>
      <xdr:col>6</xdr:col>
      <xdr:colOff>501650</xdr:colOff>
      <xdr:row>52</xdr:row>
      <xdr:rowOff>4445</xdr:rowOff>
    </xdr:to>
    <xdr:sp macro="" textlink="">
      <xdr:nvSpPr>
        <xdr:cNvPr id="23" name="右矢印 22">
          <a:extLst>
            <a:ext uri="{FF2B5EF4-FFF2-40B4-BE49-F238E27FC236}">
              <a16:creationId xmlns:a16="http://schemas.microsoft.com/office/drawing/2014/main" id="{00000000-0008-0000-0800-000017000000}"/>
            </a:ext>
          </a:extLst>
        </xdr:cNvPr>
        <xdr:cNvSpPr/>
      </xdr:nvSpPr>
      <xdr:spPr>
        <a:xfrm>
          <a:off x="4276725" y="122586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161925</xdr:colOff>
      <xdr:row>49</xdr:row>
      <xdr:rowOff>38100</xdr:rowOff>
    </xdr:from>
    <xdr:to>
      <xdr:col>11</xdr:col>
      <xdr:colOff>492125</xdr:colOff>
      <xdr:row>51</xdr:row>
      <xdr:rowOff>233045</xdr:rowOff>
    </xdr:to>
    <xdr:sp macro="" textlink="">
      <xdr:nvSpPr>
        <xdr:cNvPr id="24" name="右矢印 23">
          <a:extLst>
            <a:ext uri="{FF2B5EF4-FFF2-40B4-BE49-F238E27FC236}">
              <a16:creationId xmlns:a16="http://schemas.microsoft.com/office/drawing/2014/main" id="{00000000-0008-0000-0800-000018000000}"/>
            </a:ext>
          </a:extLst>
        </xdr:cNvPr>
        <xdr:cNvSpPr/>
      </xdr:nvSpPr>
      <xdr:spPr>
        <a:xfrm>
          <a:off x="7886700" y="1224915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800-000019000000}"/>
            </a:ext>
          </a:extLst>
        </xdr:cNvPr>
        <xdr:cNvSpPr/>
      </xdr:nvSpPr>
      <xdr:spPr>
        <a:xfrm rot="10800000">
          <a:off x="7829550"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800-00001A000000}"/>
            </a:ext>
          </a:extLst>
        </xdr:cNvPr>
        <xdr:cNvSpPr/>
      </xdr:nvSpPr>
      <xdr:spPr>
        <a:xfrm rot="10800000">
          <a:off x="4200525" y="100869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428625</xdr:colOff>
      <xdr:row>36</xdr:row>
      <xdr:rowOff>104775</xdr:rowOff>
    </xdr:from>
    <xdr:to>
      <xdr:col>14</xdr:col>
      <xdr:colOff>471805</xdr:colOff>
      <xdr:row>37</xdr:row>
      <xdr:rowOff>216535</xdr:rowOff>
    </xdr:to>
    <xdr:sp macro="" textlink="">
      <xdr:nvSpPr>
        <xdr:cNvPr id="27" name="下矢印 26">
          <a:extLst>
            <a:ext uri="{FF2B5EF4-FFF2-40B4-BE49-F238E27FC236}">
              <a16:creationId xmlns:a16="http://schemas.microsoft.com/office/drawing/2014/main" id="{00000000-0008-0000-0800-00001B000000}"/>
            </a:ext>
          </a:extLst>
        </xdr:cNvPr>
        <xdr:cNvSpPr/>
      </xdr:nvSpPr>
      <xdr:spPr>
        <a:xfrm>
          <a:off x="9525000" y="922020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276225</xdr:colOff>
      <xdr:row>45</xdr:row>
      <xdr:rowOff>76200</xdr:rowOff>
    </xdr:from>
    <xdr:to>
      <xdr:col>4</xdr:col>
      <xdr:colOff>319405</xdr:colOff>
      <xdr:row>46</xdr:row>
      <xdr:rowOff>187960</xdr:rowOff>
    </xdr:to>
    <xdr:sp macro="" textlink="">
      <xdr:nvSpPr>
        <xdr:cNvPr id="28" name="下矢印 27">
          <a:extLst>
            <a:ext uri="{FF2B5EF4-FFF2-40B4-BE49-F238E27FC236}">
              <a16:creationId xmlns:a16="http://schemas.microsoft.com/office/drawing/2014/main" id="{00000000-0008-0000-0800-00001C000000}"/>
            </a:ext>
          </a:extLst>
        </xdr:cNvPr>
        <xdr:cNvSpPr/>
      </xdr:nvSpPr>
      <xdr:spPr>
        <a:xfrm>
          <a:off x="2114550" y="11334750"/>
          <a:ext cx="728980" cy="34988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8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9525</xdr:colOff>
      <xdr:row>2</xdr:row>
      <xdr:rowOff>9525</xdr:rowOff>
    </xdr:from>
    <xdr:to>
      <xdr:col>6</xdr:col>
      <xdr:colOff>310515</xdr:colOff>
      <xdr:row>12</xdr:row>
      <xdr:rowOff>180975</xdr:rowOff>
    </xdr:to>
    <xdr:sp macro="" textlink="">
      <xdr:nvSpPr>
        <xdr:cNvPr id="2" name="角丸四角形 1">
          <a:extLst>
            <a:ext uri="{FF2B5EF4-FFF2-40B4-BE49-F238E27FC236}">
              <a16:creationId xmlns:a16="http://schemas.microsoft.com/office/drawing/2014/main" id="{00000000-0008-0000-0900-000002000000}"/>
            </a:ext>
          </a:extLst>
        </xdr:cNvPr>
        <xdr:cNvSpPr/>
      </xdr:nvSpPr>
      <xdr:spPr>
        <a:xfrm>
          <a:off x="1085850" y="485775"/>
          <a:ext cx="3329940" cy="3028950"/>
        </a:xfrm>
        <a:prstGeom prst="roundRect">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＜学習前＞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9525</xdr:colOff>
      <xdr:row>2</xdr:row>
      <xdr:rowOff>28575</xdr:rowOff>
    </xdr:from>
    <xdr:to>
      <xdr:col>11</xdr:col>
      <xdr:colOff>310515</xdr:colOff>
      <xdr:row>12</xdr:row>
      <xdr:rowOff>200025</xdr:rowOff>
    </xdr:to>
    <xdr:sp macro="" textlink="">
      <xdr:nvSpPr>
        <xdr:cNvPr id="3" name="角丸四角形 2">
          <a:extLst>
            <a:ext uri="{FF2B5EF4-FFF2-40B4-BE49-F238E27FC236}">
              <a16:creationId xmlns:a16="http://schemas.microsoft.com/office/drawing/2014/main" id="{00000000-0008-0000-0900-000003000000}"/>
            </a:ext>
          </a:extLst>
        </xdr:cNvPr>
        <xdr:cNvSpPr/>
      </xdr:nvSpPr>
      <xdr:spPr>
        <a:xfrm>
          <a:off x="4800600" y="504825"/>
          <a:ext cx="3234690" cy="3028950"/>
        </a:xfrm>
        <a:prstGeom prst="roundRect">
          <a:avLst/>
        </a:prstGeom>
        <a:no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algn="l">
            <a:spcAft>
              <a:spcPts val="0"/>
            </a:spcAft>
          </a:pPr>
          <a:r>
            <a:rPr lang="ja-JP" sz="1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＜学習後＞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342900</xdr:colOff>
      <xdr:row>6</xdr:row>
      <xdr:rowOff>76200</xdr:rowOff>
    </xdr:from>
    <xdr:to>
      <xdr:col>6</xdr:col>
      <xdr:colOff>595630</xdr:colOff>
      <xdr:row>9</xdr:row>
      <xdr:rowOff>33020</xdr:rowOff>
    </xdr:to>
    <xdr:sp macro="" textlink="">
      <xdr:nvSpPr>
        <xdr:cNvPr id="4" name="右矢印 3">
          <a:extLst>
            <a:ext uri="{FF2B5EF4-FFF2-40B4-BE49-F238E27FC236}">
              <a16:creationId xmlns:a16="http://schemas.microsoft.com/office/drawing/2014/main" id="{00000000-0008-0000-0900-000004000000}"/>
            </a:ext>
          </a:extLst>
        </xdr:cNvPr>
        <xdr:cNvSpPr/>
      </xdr:nvSpPr>
      <xdr:spPr>
        <a:xfrm>
          <a:off x="4448175" y="1695450"/>
          <a:ext cx="252730" cy="86169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4</xdr:col>
      <xdr:colOff>676275</xdr:colOff>
      <xdr:row>11</xdr:row>
      <xdr:rowOff>219075</xdr:rowOff>
    </xdr:from>
    <xdr:to>
      <xdr:col>9</xdr:col>
      <xdr:colOff>57785</xdr:colOff>
      <xdr:row>13</xdr:row>
      <xdr:rowOff>219710</xdr:rowOff>
    </xdr:to>
    <xdr:sp macro="" textlink="">
      <xdr:nvSpPr>
        <xdr:cNvPr id="5" name="アーチ 4">
          <a:extLst>
            <a:ext uri="{FF2B5EF4-FFF2-40B4-BE49-F238E27FC236}">
              <a16:creationId xmlns:a16="http://schemas.microsoft.com/office/drawing/2014/main" id="{00000000-0008-0000-0900-000005000000}"/>
            </a:ext>
          </a:extLst>
        </xdr:cNvPr>
        <xdr:cNvSpPr/>
      </xdr:nvSpPr>
      <xdr:spPr>
        <a:xfrm rot="10800000">
          <a:off x="3200400" y="3314700"/>
          <a:ext cx="3020060" cy="476885"/>
        </a:xfrm>
        <a:prstGeom prst="blockArc">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276225</xdr:colOff>
      <xdr:row>13</xdr:row>
      <xdr:rowOff>219075</xdr:rowOff>
    </xdr:from>
    <xdr:to>
      <xdr:col>7</xdr:col>
      <xdr:colOff>184150</xdr:colOff>
      <xdr:row>15</xdr:row>
      <xdr:rowOff>170815</xdr:rowOff>
    </xdr:to>
    <xdr:sp macro="" textlink="">
      <xdr:nvSpPr>
        <xdr:cNvPr id="6" name="下矢印 5">
          <a:extLst>
            <a:ext uri="{FF2B5EF4-FFF2-40B4-BE49-F238E27FC236}">
              <a16:creationId xmlns:a16="http://schemas.microsoft.com/office/drawing/2014/main" id="{00000000-0008-0000-0900-000006000000}"/>
            </a:ext>
          </a:extLst>
        </xdr:cNvPr>
        <xdr:cNvSpPr/>
      </xdr:nvSpPr>
      <xdr:spPr>
        <a:xfrm>
          <a:off x="4381500" y="3790950"/>
          <a:ext cx="593725" cy="42799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2</xdr:col>
      <xdr:colOff>523875</xdr:colOff>
      <xdr:row>15</xdr:row>
      <xdr:rowOff>190500</xdr:rowOff>
    </xdr:from>
    <xdr:to>
      <xdr:col>11</xdr:col>
      <xdr:colOff>99695</xdr:colOff>
      <xdr:row>26</xdr:row>
      <xdr:rowOff>177165</xdr:rowOff>
    </xdr:to>
    <xdr:sp macro="" textlink="">
      <xdr:nvSpPr>
        <xdr:cNvPr id="7" name="角丸四角形 6">
          <a:extLst>
            <a:ext uri="{FF2B5EF4-FFF2-40B4-BE49-F238E27FC236}">
              <a16:creationId xmlns:a16="http://schemas.microsoft.com/office/drawing/2014/main" id="{00000000-0008-0000-0900-000007000000}"/>
            </a:ext>
          </a:extLst>
        </xdr:cNvPr>
        <xdr:cNvSpPr/>
      </xdr:nvSpPr>
      <xdr:spPr>
        <a:xfrm>
          <a:off x="1600200" y="4238625"/>
          <a:ext cx="6224270" cy="2606040"/>
        </a:xfrm>
        <a:prstGeom prst="roundRect">
          <a:avLst/>
        </a:prstGeom>
        <a:solidFill>
          <a:sysClr val="window" lastClr="FFFFFF"/>
        </a:solidFill>
        <a:ln w="12700" cap="flat" cmpd="sng" algn="ctr">
          <a:solidFill>
            <a:schemeClr val="tx1"/>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ja-JP" sz="1100">
              <a:effectLst/>
              <a:latin typeface="+mn-lt"/>
              <a:ea typeface="+mn-ea"/>
              <a:cs typeface="+mn-cs"/>
            </a:rPr>
            <a:t>学習前・学習後の問意を比べて，毎時間のキーワードだと思ったことを見返して，考えたこと，思ったこと，感想をまとめてみよう。</a:t>
          </a:r>
        </a:p>
        <a:p>
          <a:pPr algn="l">
            <a:spcAft>
              <a:spcPts val="0"/>
            </a:spcAft>
          </a:pP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xdr:row>
      <xdr:rowOff>228600</xdr:rowOff>
    </xdr:from>
    <xdr:to>
      <xdr:col>16</xdr:col>
      <xdr:colOff>457200</xdr:colOff>
      <xdr:row>4</xdr:row>
      <xdr:rowOff>409575</xdr:rowOff>
    </xdr:to>
    <xdr:sp macro="" textlink="">
      <xdr:nvSpPr>
        <xdr:cNvPr id="8" name="テキスト ボックス 2">
          <a:extLst>
            <a:ext uri="{FF2B5EF4-FFF2-40B4-BE49-F238E27FC236}">
              <a16:creationId xmlns:a16="http://schemas.microsoft.com/office/drawing/2014/main" id="{00000000-0008-0000-0900-000008000000}"/>
            </a:ext>
          </a:extLst>
        </xdr:cNvPr>
        <xdr:cNvSpPr txBox="1">
          <a:spLocks noChangeArrowheads="1"/>
        </xdr:cNvSpPr>
      </xdr:nvSpPr>
      <xdr:spPr bwMode="auto">
        <a:xfrm>
          <a:off x="9001125" y="704850"/>
          <a:ext cx="2609850" cy="657225"/>
        </a:xfrm>
        <a:prstGeom prst="rect">
          <a:avLst/>
        </a:prstGeom>
        <a:solidFill>
          <a:srgbClr val="FFFFFF"/>
        </a:solidFill>
        <a:ln w="9525">
          <a:solidFill>
            <a:srgbClr val="000000"/>
          </a:solidFill>
          <a:miter lim="800000"/>
          <a:headEnd/>
          <a:tailEnd/>
        </a:ln>
      </xdr:spPr>
      <xdr:txBody>
        <a:bodyPr rot="0" vert="horz" wrap="square" lIns="91440" tIns="45720" rIns="91440" bIns="45720" anchor="ctr" anchorCtr="0">
          <a:noAutofit/>
        </a:bodyPr>
        <a:lstStyle/>
        <a:p>
          <a:pPr algn="ctr">
            <a:spcAft>
              <a:spcPts val="0"/>
            </a:spcAft>
          </a:pPr>
          <a:r>
            <a:rPr lang="ja-JP" sz="26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振り返りシート</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0</xdr:colOff>
      <xdr:row>6</xdr:row>
      <xdr:rowOff>142875</xdr:rowOff>
    </xdr:from>
    <xdr:to>
      <xdr:col>16</xdr:col>
      <xdr:colOff>419100</xdr:colOff>
      <xdr:row>10</xdr:row>
      <xdr:rowOff>57150</xdr:rowOff>
    </xdr:to>
    <xdr:sp macro="" textlink="">
      <xdr:nvSpPr>
        <xdr:cNvPr id="9" name="角丸四角形 8">
          <a:extLst>
            <a:ext uri="{FF2B5EF4-FFF2-40B4-BE49-F238E27FC236}">
              <a16:creationId xmlns:a16="http://schemas.microsoft.com/office/drawing/2014/main" id="{00000000-0008-0000-0900-000009000000}"/>
            </a:ext>
          </a:extLst>
        </xdr:cNvPr>
        <xdr:cNvSpPr/>
      </xdr:nvSpPr>
      <xdr:spPr>
        <a:xfrm>
          <a:off x="9096375" y="1762125"/>
          <a:ext cx="2476500" cy="1057275"/>
        </a:xfrm>
        <a:prstGeom prst="roundRect">
          <a:avLst/>
        </a:prstGeom>
        <a:noFill/>
        <a:ln w="19050">
          <a:prstDash val="sysDash"/>
        </a:ln>
      </xdr:spPr>
      <xdr:style>
        <a:lnRef idx="2">
          <a:schemeClr val="accent6"/>
        </a:lnRef>
        <a:fillRef idx="1">
          <a:schemeClr val="lt1"/>
        </a:fillRef>
        <a:effectRef idx="0">
          <a:schemeClr val="accent6"/>
        </a:effectRef>
        <a:fontRef idx="minor">
          <a:schemeClr val="dk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pPr algn="l">
            <a:spcAft>
              <a:spcPts val="0"/>
            </a:spcAft>
          </a:pPr>
          <a:r>
            <a:rPr lang="ja-JP" sz="1800" kern="100">
              <a:effectLst/>
              <a:latin typeface="ＭＳ 明朝" panose="02020609040205080304" pitchFamily="17" charset="-128"/>
              <a:ea typeface="ＭＳ 明朝" panose="02020609040205080304" pitchFamily="17" charset="-128"/>
              <a:cs typeface="Times New Roman" panose="02020603050405020304" pitchFamily="18" charset="0"/>
            </a:rPr>
            <a:t>単元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590550</xdr:colOff>
      <xdr:row>21</xdr:row>
      <xdr:rowOff>104775</xdr:rowOff>
    </xdr:from>
    <xdr:to>
      <xdr:col>16</xdr:col>
      <xdr:colOff>220345</xdr:colOff>
      <xdr:row>23</xdr:row>
      <xdr:rowOff>36830</xdr:rowOff>
    </xdr:to>
    <xdr:sp macro="" textlink="">
      <xdr:nvSpPr>
        <xdr:cNvPr id="10" name="テキスト ボックス 11">
          <a:extLst>
            <a:ext uri="{FF2B5EF4-FFF2-40B4-BE49-F238E27FC236}">
              <a16:creationId xmlns:a16="http://schemas.microsoft.com/office/drawing/2014/main" id="{00000000-0008-0000-0900-00000A000000}"/>
            </a:ext>
          </a:extLst>
        </xdr:cNvPr>
        <xdr:cNvSpPr txBox="1"/>
      </xdr:nvSpPr>
      <xdr:spPr>
        <a:xfrm>
          <a:off x="9001125" y="5581650"/>
          <a:ext cx="2372995" cy="40830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indent="457200"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年　　組　　　番</a:t>
          </a:r>
        </a:p>
      </xdr:txBody>
    </xdr:sp>
    <xdr:clientData/>
  </xdr:twoCellAnchor>
  <xdr:twoCellAnchor>
    <xdr:from>
      <xdr:col>12</xdr:col>
      <xdr:colOff>314325</xdr:colOff>
      <xdr:row>24</xdr:row>
      <xdr:rowOff>9525</xdr:rowOff>
    </xdr:from>
    <xdr:to>
      <xdr:col>16</xdr:col>
      <xdr:colOff>508635</xdr:colOff>
      <xdr:row>26</xdr:row>
      <xdr:rowOff>19050</xdr:rowOff>
    </xdr:to>
    <xdr:sp macro="" textlink="">
      <xdr:nvSpPr>
        <xdr:cNvPr id="11" name="テキスト ボックス 12">
          <a:extLst>
            <a:ext uri="{FF2B5EF4-FFF2-40B4-BE49-F238E27FC236}">
              <a16:creationId xmlns:a16="http://schemas.microsoft.com/office/drawing/2014/main" id="{00000000-0008-0000-0900-00000B000000}"/>
            </a:ext>
          </a:extLst>
        </xdr:cNvPr>
        <xdr:cNvSpPr txBox="1"/>
      </xdr:nvSpPr>
      <xdr:spPr>
        <a:xfrm>
          <a:off x="8724900" y="6200775"/>
          <a:ext cx="2937510" cy="485775"/>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b" anchorCtr="0" forceAA="0" compatLnSpc="1">
          <a:prstTxWarp prst="textNoShape">
            <a:avLst/>
          </a:prstTxWarp>
          <a:noAutofit/>
        </a:bodyPr>
        <a:lstStyle/>
        <a:p>
          <a:pPr algn="just">
            <a:spcAft>
              <a:spcPts val="0"/>
            </a:spcAft>
          </a:pPr>
          <a:r>
            <a:rPr lang="ja-JP" sz="1200" kern="100">
              <a:effectLst/>
              <a:latin typeface="ＭＳ 明朝" panose="02020609040205080304" pitchFamily="17" charset="-128"/>
              <a:ea typeface="ＭＳ 明朝" panose="02020609040205080304" pitchFamily="17" charset="-128"/>
              <a:cs typeface="Times New Roman" panose="02020603050405020304" pitchFamily="18" charset="0"/>
            </a:rPr>
            <a:t>氏名</a:t>
          </a:r>
        </a:p>
      </xdr:txBody>
    </xdr:sp>
    <xdr:clientData/>
  </xdr:twoCellAnchor>
  <xdr:twoCellAnchor>
    <xdr:from>
      <xdr:col>2</xdr:col>
      <xdr:colOff>9525</xdr:colOff>
      <xdr:row>28</xdr:row>
      <xdr:rowOff>295275</xdr:rowOff>
    </xdr:from>
    <xdr:to>
      <xdr:col>5</xdr:col>
      <xdr:colOff>688975</xdr:colOff>
      <xdr:row>36</xdr:row>
      <xdr:rowOff>25400</xdr:rowOff>
    </xdr:to>
    <xdr:sp macro="" textlink="">
      <xdr:nvSpPr>
        <xdr:cNvPr id="12" name="角丸四角形 11">
          <a:extLst>
            <a:ext uri="{FF2B5EF4-FFF2-40B4-BE49-F238E27FC236}">
              <a16:creationId xmlns:a16="http://schemas.microsoft.com/office/drawing/2014/main" id="{00000000-0008-0000-0900-00000C000000}"/>
            </a:ext>
          </a:extLst>
        </xdr:cNvPr>
        <xdr:cNvSpPr/>
      </xdr:nvSpPr>
      <xdr:spPr>
        <a:xfrm>
          <a:off x="1085850" y="72866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①</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0</xdr:colOff>
      <xdr:row>29</xdr:row>
      <xdr:rowOff>0</xdr:rowOff>
    </xdr:from>
    <xdr:to>
      <xdr:col>10</xdr:col>
      <xdr:colOff>765175</xdr:colOff>
      <xdr:row>36</xdr:row>
      <xdr:rowOff>34925</xdr:rowOff>
    </xdr:to>
    <xdr:sp macro="" textlink="">
      <xdr:nvSpPr>
        <xdr:cNvPr id="13" name="角丸四角形 12">
          <a:extLst>
            <a:ext uri="{FF2B5EF4-FFF2-40B4-BE49-F238E27FC236}">
              <a16:creationId xmlns:a16="http://schemas.microsoft.com/office/drawing/2014/main" id="{00000000-0008-0000-0900-00000D000000}"/>
            </a:ext>
          </a:extLst>
        </xdr:cNvPr>
        <xdr:cNvSpPr/>
      </xdr:nvSpPr>
      <xdr:spPr>
        <a:xfrm>
          <a:off x="47910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0</xdr:colOff>
      <xdr:row>29</xdr:row>
      <xdr:rowOff>0</xdr:rowOff>
    </xdr:from>
    <xdr:to>
      <xdr:col>16</xdr:col>
      <xdr:colOff>174625</xdr:colOff>
      <xdr:row>36</xdr:row>
      <xdr:rowOff>34925</xdr:rowOff>
    </xdr:to>
    <xdr:sp macro="" textlink="">
      <xdr:nvSpPr>
        <xdr:cNvPr id="14" name="角丸四角形 13">
          <a:extLst>
            <a:ext uri="{FF2B5EF4-FFF2-40B4-BE49-F238E27FC236}">
              <a16:creationId xmlns:a16="http://schemas.microsoft.com/office/drawing/2014/main" id="{00000000-0008-0000-0900-00000E000000}"/>
            </a:ext>
          </a:extLst>
        </xdr:cNvPr>
        <xdr:cNvSpPr/>
      </xdr:nvSpPr>
      <xdr:spPr>
        <a:xfrm>
          <a:off x="8410575" y="72961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altLang="en-US"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②</a:t>
          </a: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19050</xdr:colOff>
      <xdr:row>37</xdr:row>
      <xdr:rowOff>19050</xdr:rowOff>
    </xdr:from>
    <xdr:to>
      <xdr:col>5</xdr:col>
      <xdr:colOff>698500</xdr:colOff>
      <xdr:row>44</xdr:row>
      <xdr:rowOff>53975</xdr:rowOff>
    </xdr:to>
    <xdr:sp macro="" textlink="">
      <xdr:nvSpPr>
        <xdr:cNvPr id="15" name="角丸四角形 14">
          <a:extLst>
            <a:ext uri="{FF2B5EF4-FFF2-40B4-BE49-F238E27FC236}">
              <a16:creationId xmlns:a16="http://schemas.microsoft.com/office/drawing/2014/main" id="{00000000-0008-0000-0900-00000F000000}"/>
            </a:ext>
          </a:extLst>
        </xdr:cNvPr>
        <xdr:cNvSpPr/>
      </xdr:nvSpPr>
      <xdr:spPr>
        <a:xfrm>
          <a:off x="109537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37</xdr:row>
      <xdr:rowOff>28575</xdr:rowOff>
    </xdr:from>
    <xdr:to>
      <xdr:col>11</xdr:col>
      <xdr:colOff>3175</xdr:colOff>
      <xdr:row>44</xdr:row>
      <xdr:rowOff>63500</xdr:rowOff>
    </xdr:to>
    <xdr:sp macro="" textlink="">
      <xdr:nvSpPr>
        <xdr:cNvPr id="16" name="角丸四角形 15">
          <a:extLst>
            <a:ext uri="{FF2B5EF4-FFF2-40B4-BE49-F238E27FC236}">
              <a16:creationId xmlns:a16="http://schemas.microsoft.com/office/drawing/2014/main" id="{00000000-0008-0000-0900-000010000000}"/>
            </a:ext>
          </a:extLst>
        </xdr:cNvPr>
        <xdr:cNvSpPr/>
      </xdr:nvSpPr>
      <xdr:spPr>
        <a:xfrm>
          <a:off x="4810125" y="92297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37</xdr:row>
      <xdr:rowOff>19050</xdr:rowOff>
    </xdr:from>
    <xdr:to>
      <xdr:col>16</xdr:col>
      <xdr:colOff>193675</xdr:colOff>
      <xdr:row>44</xdr:row>
      <xdr:rowOff>53975</xdr:rowOff>
    </xdr:to>
    <xdr:sp macro="" textlink="">
      <xdr:nvSpPr>
        <xdr:cNvPr id="17" name="角丸四角形 16">
          <a:extLst>
            <a:ext uri="{FF2B5EF4-FFF2-40B4-BE49-F238E27FC236}">
              <a16:creationId xmlns:a16="http://schemas.microsoft.com/office/drawing/2014/main" id="{00000000-0008-0000-0900-000011000000}"/>
            </a:ext>
          </a:extLst>
        </xdr:cNvPr>
        <xdr:cNvSpPr/>
      </xdr:nvSpPr>
      <xdr:spPr>
        <a:xfrm>
          <a:off x="8429625" y="92202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2</xdr:col>
      <xdr:colOff>9525</xdr:colOff>
      <xdr:row>45</xdr:row>
      <xdr:rowOff>76200</xdr:rowOff>
    </xdr:from>
    <xdr:to>
      <xdr:col>5</xdr:col>
      <xdr:colOff>688975</xdr:colOff>
      <xdr:row>52</xdr:row>
      <xdr:rowOff>111125</xdr:rowOff>
    </xdr:to>
    <xdr:sp macro="" textlink="">
      <xdr:nvSpPr>
        <xdr:cNvPr id="18" name="角丸四角形 17">
          <a:extLst>
            <a:ext uri="{FF2B5EF4-FFF2-40B4-BE49-F238E27FC236}">
              <a16:creationId xmlns:a16="http://schemas.microsoft.com/office/drawing/2014/main" id="{00000000-0008-0000-0900-000012000000}"/>
            </a:ext>
          </a:extLst>
        </xdr:cNvPr>
        <xdr:cNvSpPr/>
      </xdr:nvSpPr>
      <xdr:spPr>
        <a:xfrm>
          <a:off x="1085850" y="1118235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7</xdr:col>
      <xdr:colOff>19050</xdr:colOff>
      <xdr:row>45</xdr:row>
      <xdr:rowOff>95250</xdr:rowOff>
    </xdr:from>
    <xdr:to>
      <xdr:col>11</xdr:col>
      <xdr:colOff>3175</xdr:colOff>
      <xdr:row>52</xdr:row>
      <xdr:rowOff>130175</xdr:rowOff>
    </xdr:to>
    <xdr:sp macro="" textlink="">
      <xdr:nvSpPr>
        <xdr:cNvPr id="19" name="角丸四角形 18">
          <a:extLst>
            <a:ext uri="{FF2B5EF4-FFF2-40B4-BE49-F238E27FC236}">
              <a16:creationId xmlns:a16="http://schemas.microsoft.com/office/drawing/2014/main" id="{00000000-0008-0000-0900-000013000000}"/>
            </a:ext>
          </a:extLst>
        </xdr:cNvPr>
        <xdr:cNvSpPr/>
      </xdr:nvSpPr>
      <xdr:spPr>
        <a:xfrm>
          <a:off x="4810125" y="112014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12</xdr:col>
      <xdr:colOff>19050</xdr:colOff>
      <xdr:row>45</xdr:row>
      <xdr:rowOff>66675</xdr:rowOff>
    </xdr:from>
    <xdr:to>
      <xdr:col>16</xdr:col>
      <xdr:colOff>193675</xdr:colOff>
      <xdr:row>52</xdr:row>
      <xdr:rowOff>101600</xdr:rowOff>
    </xdr:to>
    <xdr:sp macro="" textlink="">
      <xdr:nvSpPr>
        <xdr:cNvPr id="20" name="角丸四角形 19">
          <a:extLst>
            <a:ext uri="{FF2B5EF4-FFF2-40B4-BE49-F238E27FC236}">
              <a16:creationId xmlns:a16="http://schemas.microsoft.com/office/drawing/2014/main" id="{00000000-0008-0000-0900-000014000000}"/>
            </a:ext>
          </a:extLst>
        </xdr:cNvPr>
        <xdr:cNvSpPr/>
      </xdr:nvSpPr>
      <xdr:spPr>
        <a:xfrm>
          <a:off x="8429625" y="11172825"/>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6</xdr:col>
      <xdr:colOff>152400</xdr:colOff>
      <xdr:row>31</xdr:row>
      <xdr:rowOff>38100</xdr:rowOff>
    </xdr:from>
    <xdr:to>
      <xdr:col>6</xdr:col>
      <xdr:colOff>482600</xdr:colOff>
      <xdr:row>33</xdr:row>
      <xdr:rowOff>233045</xdr:rowOff>
    </xdr:to>
    <xdr:sp macro="" textlink="">
      <xdr:nvSpPr>
        <xdr:cNvPr id="21" name="右矢印 20">
          <a:extLst>
            <a:ext uri="{FF2B5EF4-FFF2-40B4-BE49-F238E27FC236}">
              <a16:creationId xmlns:a16="http://schemas.microsoft.com/office/drawing/2014/main" id="{00000000-0008-0000-0900-000015000000}"/>
            </a:ext>
          </a:extLst>
        </xdr:cNvPr>
        <xdr:cNvSpPr/>
      </xdr:nvSpPr>
      <xdr:spPr>
        <a:xfrm>
          <a:off x="4257675" y="7810500"/>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31</xdr:row>
      <xdr:rowOff>9525</xdr:rowOff>
    </xdr:from>
    <xdr:to>
      <xdr:col>11</xdr:col>
      <xdr:colOff>501650</xdr:colOff>
      <xdr:row>33</xdr:row>
      <xdr:rowOff>204470</xdr:rowOff>
    </xdr:to>
    <xdr:sp macro="" textlink="">
      <xdr:nvSpPr>
        <xdr:cNvPr id="22" name="右矢印 21">
          <a:extLst>
            <a:ext uri="{FF2B5EF4-FFF2-40B4-BE49-F238E27FC236}">
              <a16:creationId xmlns:a16="http://schemas.microsoft.com/office/drawing/2014/main" id="{00000000-0008-0000-0900-000016000000}"/>
            </a:ext>
          </a:extLst>
        </xdr:cNvPr>
        <xdr:cNvSpPr/>
      </xdr:nvSpPr>
      <xdr:spPr>
        <a:xfrm>
          <a:off x="7896225" y="778192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142875</xdr:colOff>
      <xdr:row>47</xdr:row>
      <xdr:rowOff>142875</xdr:rowOff>
    </xdr:from>
    <xdr:to>
      <xdr:col>6</xdr:col>
      <xdr:colOff>473075</xdr:colOff>
      <xdr:row>50</xdr:row>
      <xdr:rowOff>99695</xdr:rowOff>
    </xdr:to>
    <xdr:sp macro="" textlink="">
      <xdr:nvSpPr>
        <xdr:cNvPr id="23" name="右矢印 22">
          <a:extLst>
            <a:ext uri="{FF2B5EF4-FFF2-40B4-BE49-F238E27FC236}">
              <a16:creationId xmlns:a16="http://schemas.microsoft.com/office/drawing/2014/main" id="{00000000-0008-0000-0900-000017000000}"/>
            </a:ext>
          </a:extLst>
        </xdr:cNvPr>
        <xdr:cNvSpPr/>
      </xdr:nvSpPr>
      <xdr:spPr>
        <a:xfrm>
          <a:off x="4248150" y="117252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171450</xdr:colOff>
      <xdr:row>47</xdr:row>
      <xdr:rowOff>180975</xdr:rowOff>
    </xdr:from>
    <xdr:to>
      <xdr:col>11</xdr:col>
      <xdr:colOff>501650</xdr:colOff>
      <xdr:row>50</xdr:row>
      <xdr:rowOff>137795</xdr:rowOff>
    </xdr:to>
    <xdr:sp macro="" textlink="">
      <xdr:nvSpPr>
        <xdr:cNvPr id="24" name="右矢印 23">
          <a:extLst>
            <a:ext uri="{FF2B5EF4-FFF2-40B4-BE49-F238E27FC236}">
              <a16:creationId xmlns:a16="http://schemas.microsoft.com/office/drawing/2014/main" id="{00000000-0008-0000-0900-000018000000}"/>
            </a:ext>
          </a:extLst>
        </xdr:cNvPr>
        <xdr:cNvSpPr/>
      </xdr:nvSpPr>
      <xdr:spPr>
        <a:xfrm>
          <a:off x="7896225" y="11763375"/>
          <a:ext cx="330200"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11</xdr:col>
      <xdr:colOff>104775</xdr:colOff>
      <xdr:row>40</xdr:row>
      <xdr:rowOff>19050</xdr:rowOff>
    </xdr:from>
    <xdr:to>
      <xdr:col>11</xdr:col>
      <xdr:colOff>444500</xdr:colOff>
      <xdr:row>42</xdr:row>
      <xdr:rowOff>213995</xdr:rowOff>
    </xdr:to>
    <xdr:sp macro="" textlink="">
      <xdr:nvSpPr>
        <xdr:cNvPr id="25" name="右矢印 24">
          <a:extLst>
            <a:ext uri="{FF2B5EF4-FFF2-40B4-BE49-F238E27FC236}">
              <a16:creationId xmlns:a16="http://schemas.microsoft.com/office/drawing/2014/main" id="{00000000-0008-0000-0900-000019000000}"/>
            </a:ext>
          </a:extLst>
        </xdr:cNvPr>
        <xdr:cNvSpPr/>
      </xdr:nvSpPr>
      <xdr:spPr>
        <a:xfrm rot="10800000">
          <a:off x="7829550"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6</xdr:col>
      <xdr:colOff>95250</xdr:colOff>
      <xdr:row>40</xdr:row>
      <xdr:rowOff>19050</xdr:rowOff>
    </xdr:from>
    <xdr:to>
      <xdr:col>6</xdr:col>
      <xdr:colOff>434975</xdr:colOff>
      <xdr:row>42</xdr:row>
      <xdr:rowOff>213995</xdr:rowOff>
    </xdr:to>
    <xdr:sp macro="" textlink="">
      <xdr:nvSpPr>
        <xdr:cNvPr id="26" name="右矢印 25">
          <a:extLst>
            <a:ext uri="{FF2B5EF4-FFF2-40B4-BE49-F238E27FC236}">
              <a16:creationId xmlns:a16="http://schemas.microsoft.com/office/drawing/2014/main" id="{00000000-0008-0000-0900-00001A000000}"/>
            </a:ext>
          </a:extLst>
        </xdr:cNvPr>
        <xdr:cNvSpPr/>
      </xdr:nvSpPr>
      <xdr:spPr>
        <a:xfrm rot="10800000">
          <a:off x="4200525" y="9934575"/>
          <a:ext cx="339725" cy="671195"/>
        </a:xfrm>
        <a:prstGeom prst="rightArrow">
          <a:avLst/>
        </a:prstGeom>
        <a:solidFill>
          <a:srgbClr val="5B9BD5"/>
        </a:solidFill>
        <a:ln w="12700" cap="flat" cmpd="sng" algn="ctr">
          <a:solidFill>
            <a:srgbClr val="5B9BD5">
              <a:shade val="50000"/>
            </a:srgbClr>
          </a:solidFill>
          <a:prstDash val="solid"/>
          <a:miter lim="800000"/>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13</xdr:col>
      <xdr:colOff>447675</xdr:colOff>
      <xdr:row>36</xdr:row>
      <xdr:rowOff>57151</xdr:rowOff>
    </xdr:from>
    <xdr:to>
      <xdr:col>14</xdr:col>
      <xdr:colOff>490855</xdr:colOff>
      <xdr:row>36</xdr:row>
      <xdr:rowOff>228601</xdr:rowOff>
    </xdr:to>
    <xdr:sp macro="" textlink="">
      <xdr:nvSpPr>
        <xdr:cNvPr id="27" name="下矢印 26">
          <a:extLst>
            <a:ext uri="{FF2B5EF4-FFF2-40B4-BE49-F238E27FC236}">
              <a16:creationId xmlns:a16="http://schemas.microsoft.com/office/drawing/2014/main" id="{00000000-0008-0000-0900-00001B000000}"/>
            </a:ext>
          </a:extLst>
        </xdr:cNvPr>
        <xdr:cNvSpPr/>
      </xdr:nvSpPr>
      <xdr:spPr>
        <a:xfrm>
          <a:off x="9544050" y="9020176"/>
          <a:ext cx="728980" cy="171450"/>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295275</xdr:colOff>
      <xdr:row>44</xdr:row>
      <xdr:rowOff>95250</xdr:rowOff>
    </xdr:from>
    <xdr:to>
      <xdr:col>4</xdr:col>
      <xdr:colOff>338455</xdr:colOff>
      <xdr:row>45</xdr:row>
      <xdr:rowOff>57150</xdr:rowOff>
    </xdr:to>
    <xdr:sp macro="" textlink="">
      <xdr:nvSpPr>
        <xdr:cNvPr id="28" name="下矢印 27">
          <a:extLst>
            <a:ext uri="{FF2B5EF4-FFF2-40B4-BE49-F238E27FC236}">
              <a16:creationId xmlns:a16="http://schemas.microsoft.com/office/drawing/2014/main" id="{00000000-0008-0000-0900-00001C000000}"/>
            </a:ext>
          </a:extLst>
        </xdr:cNvPr>
        <xdr:cNvSpPr/>
      </xdr:nvSpPr>
      <xdr:spPr>
        <a:xfrm>
          <a:off x="2133600" y="10963275"/>
          <a:ext cx="728980" cy="20002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12</xdr:col>
      <xdr:colOff>371475</xdr:colOff>
      <xdr:row>10</xdr:row>
      <xdr:rowOff>304800</xdr:rowOff>
    </xdr:from>
    <xdr:to>
      <xdr:col>16</xdr:col>
      <xdr:colOff>523875</xdr:colOff>
      <xdr:row>20</xdr:row>
      <xdr:rowOff>161925</xdr:rowOff>
    </xdr:to>
    <xdr:sp macro="" textlink="">
      <xdr:nvSpPr>
        <xdr:cNvPr id="29" name="角丸四角形 28">
          <a:extLst>
            <a:ext uri="{FF2B5EF4-FFF2-40B4-BE49-F238E27FC236}">
              <a16:creationId xmlns:a16="http://schemas.microsoft.com/office/drawing/2014/main" id="{00000000-0008-0000-0900-00001D000000}"/>
            </a:ext>
          </a:extLst>
        </xdr:cNvPr>
        <xdr:cNvSpPr/>
      </xdr:nvSpPr>
      <xdr:spPr>
        <a:xfrm>
          <a:off x="8782050" y="3067050"/>
          <a:ext cx="2895600" cy="2333625"/>
        </a:xfrm>
        <a:prstGeom prst="roundRect">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イラスト</a:t>
          </a:r>
        </a:p>
      </xdr:txBody>
    </xdr:sp>
    <xdr:clientData/>
  </xdr:twoCellAnchor>
  <xdr:twoCellAnchor>
    <xdr:from>
      <xdr:col>12</xdr:col>
      <xdr:colOff>28575</xdr:colOff>
      <xdr:row>53</xdr:row>
      <xdr:rowOff>171450</xdr:rowOff>
    </xdr:from>
    <xdr:to>
      <xdr:col>16</xdr:col>
      <xdr:colOff>203200</xdr:colOff>
      <xdr:row>60</xdr:row>
      <xdr:rowOff>206375</xdr:rowOff>
    </xdr:to>
    <xdr:sp macro="" textlink="">
      <xdr:nvSpPr>
        <xdr:cNvPr id="32" name="角丸四角形 31">
          <a:extLst>
            <a:ext uri="{FF2B5EF4-FFF2-40B4-BE49-F238E27FC236}">
              <a16:creationId xmlns:a16="http://schemas.microsoft.com/office/drawing/2014/main" id="{00000000-0008-0000-0900-000020000000}"/>
            </a:ext>
          </a:extLst>
        </xdr:cNvPr>
        <xdr:cNvSpPr/>
      </xdr:nvSpPr>
      <xdr:spPr>
        <a:xfrm>
          <a:off x="8439150" y="13182600"/>
          <a:ext cx="2917825" cy="1701800"/>
        </a:xfrm>
        <a:prstGeom prst="roundRect">
          <a:avLst/>
        </a:prstGeom>
        <a:solidFill>
          <a:sysClr val="window" lastClr="FFFFFF"/>
        </a:solidFill>
        <a:ln w="12700" cap="flat" cmpd="sng" algn="ctr">
          <a:solidFill>
            <a:sysClr val="windowText" lastClr="000000"/>
          </a:solidFill>
          <a:prstDash val="solid"/>
          <a:miter lim="800000"/>
        </a:ln>
        <a:effectLst/>
      </xdr:spPr>
      <xdr:txBody>
        <a:bodyPr rot="0" spcFirstLastPara="0" vert="horz" wrap="square" lIns="91440" tIns="45720" rIns="91440" bIns="45720" numCol="1" spcCol="0" rtlCol="0" fromWordArt="0" anchor="t" anchorCtr="0" forceAA="0" compatLnSpc="1">
          <a:prstTxWarp prst="textNoShape">
            <a:avLst/>
          </a:prstTxWarp>
          <a:noAutofit/>
        </a:bodyPr>
        <a:lstStyle/>
        <a:p>
          <a:pPr marL="228600" indent="-228600" algn="just">
            <a:spcAft>
              <a:spcPts val="0"/>
            </a:spcAft>
          </a:pPr>
          <a:r>
            <a:rPr lang="ja-JP" sz="1100" u="sng"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タイトル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ja-JP" sz="700" kern="100">
              <a:effectLst/>
              <a:latin typeface="ＭＳ 明朝" panose="02020609040205080304" pitchFamily="17" charset="-128"/>
              <a:ea typeface="HGP創英角ﾎﾟｯﾌﾟ体" panose="040B0A00000000000000" pitchFamily="50" charset="-128"/>
              <a:cs typeface="Times New Roman" panose="02020603050405020304" pitchFamily="18" charset="0"/>
            </a:rPr>
            <a:t>今日の授業で一番印象に残ったこと，大切なことを書きましょう。</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marL="228600" algn="just">
            <a:spcAft>
              <a:spcPts val="0"/>
            </a:spcAft>
          </a:pPr>
          <a:r>
            <a:rPr lang="en-US" sz="1100" u="none" strike="noStrike" kern="100">
              <a:effectLst/>
              <a:latin typeface="HGP創英角ﾎﾟｯﾌﾟ体" panose="040B0A00000000000000" pitchFamily="50"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a:p>
          <a:pPr algn="just">
            <a:spcAft>
              <a:spcPts val="0"/>
            </a:spcAft>
          </a:pPr>
          <a:r>
            <a:rPr lang="en-US" sz="1200" kern="100">
              <a:effectLst/>
              <a:latin typeface="ＭＳ 明朝" panose="02020609040205080304" pitchFamily="17" charset="-128"/>
              <a:ea typeface="ＭＳ 明朝" panose="02020609040205080304" pitchFamily="17" charset="-128"/>
              <a:cs typeface="Times New Roman" panose="02020603050405020304" pitchFamily="18" charset="0"/>
            </a:rPr>
            <a:t> </a:t>
          </a:r>
          <a:endParaRPr lang="ja-JP" sz="1200" kern="100">
            <a:effectLst/>
            <a:latin typeface="ＭＳ 明朝" panose="02020609040205080304" pitchFamily="17" charset="-128"/>
            <a:ea typeface="ＭＳ 明朝" panose="02020609040205080304" pitchFamily="17" charset="-128"/>
            <a:cs typeface="Times New Roman" panose="02020603050405020304" pitchFamily="18" charset="0"/>
          </a:endParaRPr>
        </a:p>
      </xdr:txBody>
    </xdr:sp>
    <xdr:clientData/>
  </xdr:twoCellAnchor>
  <xdr:twoCellAnchor>
    <xdr:from>
      <xdr:col>13</xdr:col>
      <xdr:colOff>485775</xdr:colOff>
      <xdr:row>52</xdr:row>
      <xdr:rowOff>133350</xdr:rowOff>
    </xdr:from>
    <xdr:to>
      <xdr:col>14</xdr:col>
      <xdr:colOff>528955</xdr:colOff>
      <xdr:row>53</xdr:row>
      <xdr:rowOff>152400</xdr:rowOff>
    </xdr:to>
    <xdr:sp macro="" textlink="">
      <xdr:nvSpPr>
        <xdr:cNvPr id="33" name="下矢印 32">
          <a:extLst>
            <a:ext uri="{FF2B5EF4-FFF2-40B4-BE49-F238E27FC236}">
              <a16:creationId xmlns:a16="http://schemas.microsoft.com/office/drawing/2014/main" id="{00000000-0008-0000-0900-000021000000}"/>
            </a:ext>
          </a:extLst>
        </xdr:cNvPr>
        <xdr:cNvSpPr/>
      </xdr:nvSpPr>
      <xdr:spPr>
        <a:xfrm>
          <a:off x="9582150" y="12906375"/>
          <a:ext cx="728980" cy="257175"/>
        </a:xfrm>
        <a:prstGeom prst="downArrow">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FF00"/>
  </sheetPr>
  <dimension ref="B2:AB37"/>
  <sheetViews>
    <sheetView tabSelected="1" topLeftCell="A2" zoomScale="85" zoomScaleNormal="85" workbookViewId="0">
      <selection activeCell="B6" sqref="B6:B13"/>
    </sheetView>
  </sheetViews>
  <sheetFormatPr defaultColWidth="9" defaultRowHeight="18.75"/>
  <cols>
    <col min="1" max="1" width="9" style="23"/>
    <col min="2" max="2" width="23.875" style="23" customWidth="1"/>
    <col min="3" max="3" width="29" style="23" customWidth="1"/>
    <col min="4" max="4" width="22.75" style="23" customWidth="1"/>
    <col min="5" max="5" width="24.625" style="24" hidden="1" customWidth="1"/>
    <col min="6" max="6" width="4.25" style="24" bestFit="1" customWidth="1"/>
    <col min="7" max="7" width="31.75" style="23" bestFit="1" customWidth="1"/>
    <col min="8" max="8" width="19.25" style="23" bestFit="1" customWidth="1"/>
    <col min="9" max="9" width="53.75" style="23" bestFit="1" customWidth="1"/>
    <col min="10" max="10" width="50" style="22" bestFit="1" customWidth="1"/>
    <col min="11" max="11" width="36.75" style="22" customWidth="1"/>
    <col min="12" max="18" width="9" style="23"/>
    <col min="19" max="20" width="25.5" style="23" bestFit="1" customWidth="1"/>
    <col min="21" max="21" width="19.25" style="23" bestFit="1" customWidth="1"/>
    <col min="22" max="22" width="27.625" style="23" bestFit="1" customWidth="1"/>
    <col min="23" max="23" width="31.75" style="23" bestFit="1" customWidth="1"/>
    <col min="24" max="24" width="19.25" style="23" bestFit="1" customWidth="1"/>
    <col min="25" max="25" width="25.5" style="23" bestFit="1" customWidth="1"/>
    <col min="26" max="26" width="15.125" style="23" bestFit="1" customWidth="1"/>
    <col min="27" max="27" width="11" style="23" bestFit="1" customWidth="1"/>
    <col min="28" max="16384" width="9" style="23"/>
  </cols>
  <sheetData>
    <row r="2" spans="2:28" ht="30">
      <c r="B2" s="163" t="s">
        <v>13</v>
      </c>
      <c r="C2" s="164"/>
      <c r="D2" s="164"/>
      <c r="E2" s="165"/>
      <c r="F2" s="166"/>
      <c r="G2" s="17">
        <v>1</v>
      </c>
      <c r="H2" s="167" t="str">
        <f>IFERROR(IF(VLOOKUP($G$2,$F$6:$J$13,2,FALSE)="","番号を選び直してください。",(VLOOKUP($G$2,$F$6:$J$13,2,FALSE))),"番号を選んでください")</f>
        <v>原子の構造</v>
      </c>
      <c r="I2" s="168"/>
    </row>
    <row r="4" spans="2:28" ht="19.5" thickBot="1">
      <c r="S4" s="30" t="s">
        <v>0</v>
      </c>
      <c r="T4" s="172" t="s">
        <v>1</v>
      </c>
      <c r="U4" s="173"/>
      <c r="V4" s="173"/>
      <c r="W4" s="173"/>
      <c r="X4" s="173"/>
      <c r="Y4" s="173"/>
      <c r="Z4" s="173"/>
      <c r="AA4" s="173"/>
      <c r="AB4" s="174"/>
    </row>
    <row r="5" spans="2:28" ht="19.5" thickBot="1">
      <c r="B5" s="25" t="s">
        <v>93</v>
      </c>
      <c r="C5" s="26" t="s">
        <v>14</v>
      </c>
      <c r="D5" s="130" t="s">
        <v>171</v>
      </c>
      <c r="E5" s="27"/>
      <c r="F5" s="26"/>
      <c r="G5" s="28" t="s">
        <v>1</v>
      </c>
      <c r="H5" s="26" t="s">
        <v>8</v>
      </c>
      <c r="I5" s="29" t="s">
        <v>9</v>
      </c>
      <c r="J5" s="29" t="s">
        <v>10</v>
      </c>
      <c r="K5" s="23"/>
      <c r="S5" s="34"/>
      <c r="T5" s="34">
        <v>1</v>
      </c>
      <c r="U5" s="34">
        <v>2</v>
      </c>
      <c r="V5" s="34">
        <v>3</v>
      </c>
      <c r="W5" s="34">
        <v>4</v>
      </c>
      <c r="X5" s="34">
        <v>5</v>
      </c>
      <c r="Y5" s="34">
        <v>6</v>
      </c>
      <c r="Z5" s="34">
        <v>7</v>
      </c>
      <c r="AA5" s="34">
        <v>8</v>
      </c>
      <c r="AB5" s="34">
        <v>9</v>
      </c>
    </row>
    <row r="6" spans="2:28" ht="39" customHeight="1">
      <c r="B6" s="160" t="s">
        <v>168</v>
      </c>
      <c r="C6" s="169" t="s">
        <v>177</v>
      </c>
      <c r="D6" s="151" t="str">
        <f>IF(IF($B$6="物理基礎",$S6,IF($B$6="化学基礎",$S14,IF($B$6="生物基礎",$S22,IF($B$6="地学基礎",$S30,""))))=0,"",IF($B$6="物理基礎",$S6,IF($B$6="化学基礎",$S14,IF($B$6="生物基礎",$S22,IF($B$6="地学基礎",$S30,"")))))</f>
        <v>力と運動</v>
      </c>
      <c r="E6" s="152" t="str">
        <f>$H6</f>
        <v>○</v>
      </c>
      <c r="F6" s="153">
        <v>1</v>
      </c>
      <c r="G6" s="154" t="str">
        <f>IF(VLOOKUP($C$6,$S$6:$AB$37,2,FALSE)&gt;0,VLOOKUP($C$6,$S$6:$AB$37,2,FALSE),"")</f>
        <v>原子の構造</v>
      </c>
      <c r="H6" s="32" t="str">
        <f t="shared" ref="H6:H13" si="0">IF($G$2=$F6,"○","")</f>
        <v>○</v>
      </c>
      <c r="I6" s="155" t="str">
        <f>IFERROR(IF($H6="","",IF(VLOOKUP($G6,'oppシート問い（全科目）'!$F$5:$H$124,2,FALSE)&gt;0,VLOOKUP($G6,'oppシート問い（全科目）'!$F$5:$H$124,2,FALSE),"")),"")</f>
        <v>原子の量と原子核の関係を説明しましょう。</v>
      </c>
      <c r="J6" s="155" t="str">
        <f>IF($H6="","",IF(VLOOKUP($G6,'oppシート問い（全科目）'!$F$5:$H$124,3,FALSE)&gt;0,VLOOKUP($G6,'oppシート問い（全科目）'!$F$5:$H$124,3,FALSE),""))</f>
        <v/>
      </c>
      <c r="K6" s="23"/>
      <c r="L6" s="123"/>
      <c r="M6" s="120"/>
      <c r="N6" s="124"/>
      <c r="Q6" s="23" t="s">
        <v>168</v>
      </c>
      <c r="R6" s="23">
        <v>1</v>
      </c>
      <c r="S6" s="30" t="str">
        <f>IFERROR(VLOOKUP($R6,'oppシート問い（全科目）'!$C$5:$F$34,2,FALSE),"")</f>
        <v>力と運動</v>
      </c>
      <c r="T6" s="34" t="str">
        <f>IFERROR(VLOOKUP("物理基礎"&amp;$R6&amp;T$5,'oppシート問い（全科目）'!$B$5:$F$124,5,FALSE),"")</f>
        <v>物体の運動</v>
      </c>
      <c r="U6" s="34" t="str">
        <f>IFERROR(VLOOKUP("物理基礎"&amp;$R6&amp;U$5,'oppシート問い（全科目）'!$B$5:$F$124,5,FALSE),"")</f>
        <v>力のはたらきとつりあい</v>
      </c>
      <c r="V6" s="34" t="str">
        <f>IFERROR(VLOOKUP("物理基礎"&amp;$R6&amp;V$5,'oppシート問い（全科目）'!$B$5:$F$124,5,FALSE),"")</f>
        <v>運動の法則</v>
      </c>
      <c r="W6" s="34" t="str">
        <f>IFERROR(VLOOKUP("物理基礎"&amp;$R6&amp;W$5,'oppシート問い（全科目）'!$B$5:$F$124,5,FALSE),"")</f>
        <v/>
      </c>
      <c r="X6" s="34" t="str">
        <f>IFERROR(VLOOKUP("物理基礎"&amp;$R6&amp;X$5,'oppシート問い（全科目）'!$B$5:$F$124,5,FALSE),"")</f>
        <v/>
      </c>
      <c r="Y6" s="34" t="str">
        <f>IFERROR(VLOOKUP("物理基礎"&amp;$R6&amp;Y$5,'oppシート問い（全科目）'!$B$5:$F$124,5,FALSE),"")</f>
        <v/>
      </c>
      <c r="Z6" s="34" t="str">
        <f>IFERROR(VLOOKUP("物理基礎"&amp;$R6&amp;Z$5,'oppシート問い（全科目）'!$B$5:$F$124,5,FALSE),"")</f>
        <v/>
      </c>
      <c r="AA6" s="34" t="str">
        <f>IFERROR(VLOOKUP("物理基礎"&amp;$R6&amp;AA$5,'oppシート問い（全科目）'!$B$5:$F$124,5,FALSE),"")</f>
        <v/>
      </c>
      <c r="AB6" s="34" t="str">
        <f>IFERROR(VLOOKUP("物理基礎"&amp;$R6&amp;AB$5,'oppシート問い（全科目）'!$B$5:$F$124,5,FALSE),"")</f>
        <v/>
      </c>
    </row>
    <row r="7" spans="2:28" ht="39" customHeight="1">
      <c r="B7" s="161"/>
      <c r="C7" s="170"/>
      <c r="D7" s="128" t="str">
        <f t="shared" ref="D7:D13" si="1">IF(IF($B$6="物理基礎",$S7,IF($B$6="化学基礎",$S15,IF($B$6="生物基礎",$S23,IF($B$6="地学基礎",$S31,""))))=0,"",IF($B$6="物理基礎",$S7,IF($B$6="化学基礎",$S15,IF($B$6="生物基礎",$S23,IF($B$6="地学基礎",$S31,"")))))</f>
        <v>エネルギー</v>
      </c>
      <c r="E7" s="31" t="str">
        <f t="shared" ref="E7:E13" si="2">$H7</f>
        <v/>
      </c>
      <c r="F7" s="35">
        <v>2</v>
      </c>
      <c r="G7" s="36" t="str">
        <f>IF(VLOOKUP($C$6,$S$6:$AB$37,3,FALSE)&gt;0,VLOOKUP($C$6,$S$6:$AB$37,3,FALSE),"")</f>
        <v>元素の相互関係</v>
      </c>
      <c r="H7" s="37" t="str">
        <f t="shared" si="0"/>
        <v/>
      </c>
      <c r="I7" s="33" t="str">
        <f>IFERROR(IF($H7="","",IF(VLOOKUP($G7,'oppシート問い（全科目）'!$F$5:$H$124,2,FALSE)&gt;0,VLOOKUP($G7,'oppシート問い（全科目）'!$F$5:$H$124,2,FALSE),"")),"")</f>
        <v/>
      </c>
      <c r="J7" s="33" t="str">
        <f>IF($H7="","",IF(VLOOKUP($G7,'oppシート問い（全科目）'!$F$5:$H$124,3,FALSE)&gt;0,VLOOKUP($G7,'oppシート問い（全科目）'!$F$5:$H$124,3,FALSE),""))</f>
        <v/>
      </c>
      <c r="K7" s="23"/>
      <c r="L7" s="123"/>
      <c r="M7" s="120"/>
      <c r="N7" s="124"/>
      <c r="Q7" s="23" t="s">
        <v>92</v>
      </c>
      <c r="R7" s="23">
        <v>2</v>
      </c>
      <c r="S7" s="30" t="str">
        <f>IFERROR(VLOOKUP($R7,'oppシート問い（全科目）'!$C$5:$F$34,2,FALSE),"")</f>
        <v>エネルギー</v>
      </c>
      <c r="T7" s="34" t="str">
        <f>IFERROR(VLOOKUP("物理基礎"&amp;$R7&amp;T$5,'oppシート問い（全科目）'!$B$5:$F$124,5,FALSE),"")</f>
        <v>仕事と力学的エネルギー</v>
      </c>
      <c r="U7" s="34" t="str">
        <f>IFERROR(VLOOKUP("物理基礎"&amp;$R7&amp;U$5,'oppシート問い（全科目）'!$B$5:$F$124,5,FALSE),"")</f>
        <v>熱とエネルギー</v>
      </c>
      <c r="V7" s="34" t="str">
        <f>IFERROR(VLOOKUP("物理基礎"&amp;$R7&amp;V$5,'oppシート問い（全科目）'!$B$5:$F$124,5,FALSE),"")</f>
        <v/>
      </c>
      <c r="W7" s="34" t="str">
        <f>IFERROR(VLOOKUP("物理基礎"&amp;$R7&amp;W$5,'oppシート問い（全科目）'!$B$5:$F$124,5,FALSE),"")</f>
        <v/>
      </c>
      <c r="X7" s="34" t="str">
        <f>IFERROR(VLOOKUP("物理基礎"&amp;$R7&amp;X$5,'oppシート問い（全科目）'!$B$5:$F$124,5,FALSE),"")</f>
        <v/>
      </c>
      <c r="Y7" s="34" t="str">
        <f>IFERROR(VLOOKUP("物理基礎"&amp;$R7&amp;Y$5,'oppシート問い（全科目）'!$B$5:$F$124,5,FALSE),"")</f>
        <v/>
      </c>
      <c r="Z7" s="34" t="str">
        <f>IFERROR(VLOOKUP("物理基礎"&amp;$R7&amp;Z$5,'oppシート問い（全科目）'!$B$5:$F$124,5,FALSE),"")</f>
        <v/>
      </c>
      <c r="AA7" s="34" t="str">
        <f>IFERROR(VLOOKUP("物理基礎"&amp;$R7&amp;AA$5,'oppシート問い（全科目）'!$B$5:$F$124,5,FALSE),"")</f>
        <v/>
      </c>
      <c r="AB7" s="34" t="str">
        <f>IFERROR(VLOOKUP("物理基礎"&amp;$R7&amp;AB$5,'oppシート問い（全科目）'!$B$5:$F$124,5,FALSE),"")</f>
        <v/>
      </c>
    </row>
    <row r="8" spans="2:28" ht="39" customHeight="1">
      <c r="B8" s="161"/>
      <c r="C8" s="170"/>
      <c r="D8" s="128" t="str">
        <f t="shared" si="1"/>
        <v>波動</v>
      </c>
      <c r="E8" s="31" t="str">
        <f t="shared" si="2"/>
        <v/>
      </c>
      <c r="F8" s="35">
        <v>3</v>
      </c>
      <c r="G8" s="36" t="str">
        <f>IF(VLOOKUP($C$6,$S$6:$AB$37,4,FALSE)&gt;0,VLOOKUP($C$6,$S$6:$AB$37,4,FALSE),"")</f>
        <v/>
      </c>
      <c r="H8" s="37" t="str">
        <f t="shared" si="0"/>
        <v/>
      </c>
      <c r="I8" s="33" t="str">
        <f>IFERROR(IF($H8="","",IF(VLOOKUP($G8,'oppシート問い（全科目）'!$F$5:$H$124,2,FALSE)&gt;0,VLOOKUP($G8,'oppシート問い（全科目）'!$F$5:$H$124,2,FALSE),"")),"")</f>
        <v/>
      </c>
      <c r="J8" s="33" t="str">
        <f>IF($H8="","",IF(VLOOKUP($G8,'oppシート問い（全科目）'!$F$5:$H$124,3,FALSE)&gt;0,VLOOKUP($G8,'oppシート問い（全科目）'!$F$5:$H$124,3,FALSE),""))</f>
        <v/>
      </c>
      <c r="K8" s="23"/>
      <c r="L8" s="124"/>
      <c r="M8" s="120"/>
      <c r="N8" s="124"/>
      <c r="Q8" s="23" t="s">
        <v>91</v>
      </c>
      <c r="R8" s="23">
        <v>3</v>
      </c>
      <c r="S8" s="30" t="str">
        <f>IFERROR(VLOOKUP($R8,'oppシート問い（全科目）'!$C$5:$F$34,2,FALSE),"")</f>
        <v>波動</v>
      </c>
      <c r="T8" s="34" t="str">
        <f>IFERROR(VLOOKUP("物理基礎"&amp;$R8&amp;T$5,'oppシート問い（全科目）'!$B$5:$F$124,5,FALSE),"")</f>
        <v>波の性質</v>
      </c>
      <c r="U8" s="34" t="str">
        <f>IFERROR(VLOOKUP("物理基礎"&amp;$R8&amp;U$5,'oppシート問い（全科目）'!$B$5:$F$124,5,FALSE),"")</f>
        <v>音波</v>
      </c>
      <c r="V8" s="34" t="str">
        <f>IFERROR(VLOOKUP("物理基礎"&amp;$R8&amp;V$5,'oppシート問い（全科目）'!$B$5:$F$124,5,FALSE),"")</f>
        <v/>
      </c>
      <c r="W8" s="34" t="str">
        <f>IFERROR(VLOOKUP("物理基礎"&amp;$R8&amp;W$5,'oppシート問い（全科目）'!$B$5:$F$124,5,FALSE),"")</f>
        <v/>
      </c>
      <c r="X8" s="34" t="str">
        <f>IFERROR(VLOOKUP("物理基礎"&amp;$R8&amp;X$5,'oppシート問い（全科目）'!$B$5:$F$124,5,FALSE),"")</f>
        <v/>
      </c>
      <c r="Y8" s="34" t="str">
        <f>IFERROR(VLOOKUP("物理基礎"&amp;$R8&amp;Y$5,'oppシート問い（全科目）'!$B$5:$F$124,5,FALSE),"")</f>
        <v/>
      </c>
      <c r="Z8" s="34" t="str">
        <f>IFERROR(VLOOKUP("物理基礎"&amp;$R8&amp;Z$5,'oppシート問い（全科目）'!$B$5:$F$124,5,FALSE),"")</f>
        <v/>
      </c>
      <c r="AA8" s="34" t="str">
        <f>IFERROR(VLOOKUP("物理基礎"&amp;$R8&amp;AA$5,'oppシート問い（全科目）'!$B$5:$F$124,5,FALSE),"")</f>
        <v/>
      </c>
      <c r="AB8" s="34" t="str">
        <f>IFERROR(VLOOKUP("物理基礎"&amp;$R8&amp;AB$5,'oppシート問い（全科目）'!$B$5:$F$124,5,FALSE),"")</f>
        <v/>
      </c>
    </row>
    <row r="9" spans="2:28" ht="39" customHeight="1">
      <c r="B9" s="161"/>
      <c r="C9" s="170"/>
      <c r="D9" s="128" t="str">
        <f t="shared" si="1"/>
        <v>電気</v>
      </c>
      <c r="E9" s="31" t="str">
        <f t="shared" si="2"/>
        <v/>
      </c>
      <c r="F9" s="35">
        <v>4</v>
      </c>
      <c r="G9" s="36" t="str">
        <f>IF(VLOOKUP($C$6,$S$6:$AB$37,5,FALSE)&gt;0,VLOOKUP($C$6,$S$6:$AB$37,5,FALSE),"")</f>
        <v/>
      </c>
      <c r="H9" s="37" t="str">
        <f t="shared" si="0"/>
        <v/>
      </c>
      <c r="I9" s="33" t="str">
        <f>IFERROR(IF($H9="","",IF(VLOOKUP($G9,'oppシート問い（全科目）'!$F$5:$H$124,2,FALSE)&gt;0,VLOOKUP($G9,'oppシート問い（全科目）'!$F$5:$H$124,2,FALSE),"")),"")</f>
        <v/>
      </c>
      <c r="J9" s="33" t="str">
        <f>IF($H9="","",IF(VLOOKUP($G9,'oppシート問い（全科目）'!$F$5:$H$124,3,FALSE)&gt;0,VLOOKUP($G9,'oppシート問い（全科目）'!$F$5:$H$124,3,FALSE),""))</f>
        <v/>
      </c>
      <c r="K9" s="23"/>
      <c r="L9" s="124"/>
      <c r="M9" s="120"/>
      <c r="N9" s="124"/>
      <c r="Q9" s="23" t="s">
        <v>169</v>
      </c>
      <c r="R9" s="23">
        <v>4</v>
      </c>
      <c r="S9" s="30" t="str">
        <f>IFERROR(VLOOKUP($R9,'oppシート問い（全科目）'!$C$5:$F$34,2,FALSE),"")</f>
        <v>電気</v>
      </c>
      <c r="T9" s="34" t="str">
        <f>IFERROR(VLOOKUP("物理基礎"&amp;$R9&amp;T$5,'oppシート問い（全科目）'!$B$5:$F$124,5,FALSE),"")</f>
        <v>静電気と電気</v>
      </c>
      <c r="U9" s="34" t="str">
        <f>IFERROR(VLOOKUP("物理基礎"&amp;$R9&amp;U$5,'oppシート問い（全科目）'!$B$5:$F$124,5,FALSE),"")</f>
        <v>電流と磁場</v>
      </c>
      <c r="V9" s="34" t="str">
        <f>IFERROR(VLOOKUP("物理基礎"&amp;$R9&amp;V$5,'oppシート問い（全科目）'!$B$5:$F$124,5,FALSE),"")</f>
        <v>エネルギーとその利用</v>
      </c>
      <c r="W9" s="53" t="str">
        <f>IFERROR(VLOOKUP("物理基礎"&amp;$R9&amp;W$5,'oppシート問い（全科目）'!$B$5:$F$124,5,FALSE),"")</f>
        <v/>
      </c>
      <c r="X9" s="53" t="str">
        <f>IFERROR(VLOOKUP("物理基礎"&amp;$R9&amp;X$5,'oppシート問い（全科目）'!$B$5:$F$124,5,FALSE),"")</f>
        <v/>
      </c>
      <c r="Y9" s="53" t="str">
        <f>IFERROR(VLOOKUP("物理基礎"&amp;$R9&amp;Y$5,'oppシート問い（全科目）'!$B$5:$F$124,5,FALSE),"")</f>
        <v/>
      </c>
      <c r="Z9" s="53" t="str">
        <f>IFERROR(VLOOKUP("物理基礎"&amp;$R9&amp;Z$5,'oppシート問い（全科目）'!$B$5:$F$124,5,FALSE),"")</f>
        <v/>
      </c>
      <c r="AA9" s="53" t="str">
        <f>IFERROR(VLOOKUP("物理基礎"&amp;$R9&amp;AA$5,'oppシート問い（全科目）'!$B$5:$F$124,5,FALSE),"")</f>
        <v/>
      </c>
      <c r="AB9" s="53" t="str">
        <f>IFERROR(VLOOKUP("物理基礎"&amp;$R9&amp;AB$5,'oppシート問い（全科目）'!$B$5:$F$124,5,FALSE),"")</f>
        <v/>
      </c>
    </row>
    <row r="10" spans="2:28" ht="39" customHeight="1">
      <c r="B10" s="161"/>
      <c r="C10" s="170"/>
      <c r="D10" s="128" t="str">
        <f t="shared" si="1"/>
        <v/>
      </c>
      <c r="E10" s="31" t="str">
        <f t="shared" si="2"/>
        <v/>
      </c>
      <c r="F10" s="35">
        <v>5</v>
      </c>
      <c r="G10" s="36" t="str">
        <f>IF(VLOOKUP($C$6,$S$6:$AB$37,6,FALSE)&gt;0,VLOOKUP($C$6,$S$6:$AB$37,6,FALSE),"")</f>
        <v/>
      </c>
      <c r="H10" s="37" t="str">
        <f t="shared" si="0"/>
        <v/>
      </c>
      <c r="I10" s="33" t="str">
        <f>IFERROR(IF($H10="","",IF(VLOOKUP($G10,'oppシート問い（全科目）'!$F$5:$H$124,2,FALSE)&gt;0,VLOOKUP($G10,'oppシート問い（全科目）'!$F$5:$H$124,2,FALSE),"")),"")</f>
        <v/>
      </c>
      <c r="J10" s="33" t="str">
        <f>IF($H10="","",IF(VLOOKUP($G10,'oppシート問い（全科目）'!$F$5:$H$124,3,FALSE)&gt;0,VLOOKUP($G10,'oppシート問い（全科目）'!$F$5:$H$124,3,FALSE),""))</f>
        <v/>
      </c>
      <c r="K10" s="23"/>
      <c r="L10" s="124"/>
      <c r="M10" s="120"/>
      <c r="N10" s="124"/>
      <c r="R10" s="23">
        <v>5</v>
      </c>
      <c r="S10" s="147" t="str">
        <f>IFERROR(VLOOKUP($R10,'oppシート問い（全科目）'!$C$5:$F$34,2,FALSE),"")</f>
        <v/>
      </c>
      <c r="T10" s="148" t="str">
        <f>IFERROR(VLOOKUP("物理基礎"&amp;$R10&amp;T$5,'oppシート問い（全科目）'!$B$5:$F$124,5,FALSE),"")</f>
        <v/>
      </c>
      <c r="U10" s="148" t="str">
        <f>IFERROR(VLOOKUP("物理基礎"&amp;$R10&amp;U$5,'oppシート問い（全科目）'!$B$5:$F$124,5,FALSE),"")</f>
        <v/>
      </c>
      <c r="V10" s="148" t="str">
        <f>IFERROR(VLOOKUP("物理基礎"&amp;$R10&amp;V$5,'oppシート問い（全科目）'!$B$5:$F$124,5,FALSE),"")</f>
        <v/>
      </c>
      <c r="W10" s="53" t="str">
        <f>IFERROR(VLOOKUP("物理基礎"&amp;$R10&amp;W$5,'oppシート問い（全科目）'!$B$5:$F$124,5,FALSE),"")</f>
        <v/>
      </c>
      <c r="X10" s="53" t="str">
        <f>IFERROR(VLOOKUP("物理基礎"&amp;$R10&amp;X$5,'oppシート問い（全科目）'!$B$5:$F$124,5,FALSE),"")</f>
        <v/>
      </c>
      <c r="Y10" s="53" t="str">
        <f>IFERROR(VLOOKUP("物理基礎"&amp;$R10&amp;Y$5,'oppシート問い（全科目）'!$B$5:$F$124,5,FALSE),"")</f>
        <v/>
      </c>
      <c r="Z10" s="53" t="str">
        <f>IFERROR(VLOOKUP("物理基礎"&amp;$R10&amp;Z$5,'oppシート問い（全科目）'!$B$5:$F$124,5,FALSE),"")</f>
        <v/>
      </c>
      <c r="AA10" s="53" t="str">
        <f>IFERROR(VLOOKUP("物理基礎"&amp;$R10&amp;AA$5,'oppシート問い（全科目）'!$B$5:$F$124,5,FALSE),"")</f>
        <v/>
      </c>
      <c r="AB10" s="53" t="str">
        <f>IFERROR(VLOOKUP("物理基礎"&amp;$R10&amp;AB$5,'oppシート問い（全科目）'!$B$5:$F$124,5,FALSE),"")</f>
        <v/>
      </c>
    </row>
    <row r="11" spans="2:28" ht="39" customHeight="1">
      <c r="B11" s="161"/>
      <c r="C11" s="170"/>
      <c r="D11" s="128" t="str">
        <f t="shared" si="1"/>
        <v/>
      </c>
      <c r="E11" s="31" t="str">
        <f t="shared" si="2"/>
        <v/>
      </c>
      <c r="F11" s="35">
        <v>6</v>
      </c>
      <c r="G11" s="36" t="str">
        <f>IF(VLOOKUP($C$6,$S$6:$AB$37,7,FALSE)&gt;0,VLOOKUP($C$6,$S$6:$AB$37,7,FALSE),"")</f>
        <v/>
      </c>
      <c r="H11" s="37" t="str">
        <f t="shared" si="0"/>
        <v/>
      </c>
      <c r="I11" s="33" t="str">
        <f>IFERROR(IF($H11="","",IF(VLOOKUP($G11,'oppシート問い（全科目）'!$F$5:$H$124,2,FALSE)&gt;0,VLOOKUP($G11,'oppシート問い（全科目）'!$F$5:$H$124,2,FALSE),"")),"")</f>
        <v/>
      </c>
      <c r="J11" s="33" t="str">
        <f>IF($H11="","",IF(VLOOKUP($G11,'oppシート問い（全科目）'!$F$5:$H$124,3,FALSE)&gt;0,VLOOKUP($G11,'oppシート問い（全科目）'!$F$5:$H$124,3,FALSE),""))</f>
        <v/>
      </c>
      <c r="K11" s="23"/>
      <c r="L11" s="124"/>
      <c r="M11" s="120"/>
      <c r="N11" s="124"/>
      <c r="R11" s="23">
        <v>6</v>
      </c>
      <c r="S11" s="52" t="str">
        <f>IFERROR(VLOOKUP($R11,'oppシート問い（全科目）'!$C$5:$F$34,2,FALSE),"")</f>
        <v/>
      </c>
      <c r="T11" s="53" t="str">
        <f>IFERROR(VLOOKUP("物理基礎"&amp;$R11&amp;T$5,'oppシート問い（全科目）'!$B$5:$F$124,5,FALSE),"")</f>
        <v/>
      </c>
      <c r="U11" s="53" t="str">
        <f>IFERROR(VLOOKUP("物理基礎"&amp;$R11&amp;U$5,'oppシート問い（全科目）'!$B$5:$F$124,5,FALSE),"")</f>
        <v/>
      </c>
      <c r="V11" s="53" t="str">
        <f>IFERROR(VLOOKUP("物理基礎"&amp;$R11&amp;V$5,'oppシート問い（全科目）'!$B$5:$F$124,5,FALSE),"")</f>
        <v/>
      </c>
      <c r="W11" s="53" t="str">
        <f>IFERROR(VLOOKUP("物理基礎"&amp;$R11&amp;W$5,'oppシート問い（全科目）'!$B$5:$F$124,5,FALSE),"")</f>
        <v/>
      </c>
      <c r="X11" s="53" t="str">
        <f>IFERROR(VLOOKUP("物理基礎"&amp;$R11&amp;X$5,'oppシート問い（全科目）'!$B$5:$F$124,5,FALSE),"")</f>
        <v/>
      </c>
      <c r="Y11" s="53" t="str">
        <f>IFERROR(VLOOKUP("物理基礎"&amp;$R11&amp;Y$5,'oppシート問い（全科目）'!$B$5:$F$124,5,FALSE),"")</f>
        <v/>
      </c>
      <c r="Z11" s="53" t="str">
        <f>IFERROR(VLOOKUP("物理基礎"&amp;$R11&amp;Z$5,'oppシート問い（全科目）'!$B$5:$F$124,5,FALSE),"")</f>
        <v/>
      </c>
      <c r="AA11" s="53" t="str">
        <f>IFERROR(VLOOKUP("物理基礎"&amp;$R11&amp;AA$5,'oppシート問い（全科目）'!$B$5:$F$124,5,FALSE),"")</f>
        <v/>
      </c>
      <c r="AB11" s="53" t="str">
        <f>IFERROR(VLOOKUP("物理基礎"&amp;$R11&amp;AB$5,'oppシート問い（全科目）'!$B$5:$F$124,5,FALSE),"")</f>
        <v/>
      </c>
    </row>
    <row r="12" spans="2:28" ht="39" customHeight="1">
      <c r="B12" s="161"/>
      <c r="C12" s="170"/>
      <c r="D12" s="128" t="str">
        <f t="shared" si="1"/>
        <v/>
      </c>
      <c r="E12" s="31" t="str">
        <f t="shared" si="2"/>
        <v/>
      </c>
      <c r="F12" s="35">
        <v>7</v>
      </c>
      <c r="G12" s="36" t="str">
        <f>IF(VLOOKUP($C$6,$S$6:$AB$37,8,FALSE)&gt;0,VLOOKUP($C$6,$S$6:$AB$37,8,FALSE),"")</f>
        <v/>
      </c>
      <c r="H12" s="37" t="str">
        <f t="shared" si="0"/>
        <v/>
      </c>
      <c r="I12" s="33" t="str">
        <f>IFERROR(IF($H12="","",IF(VLOOKUP($G12,'oppシート問い（全科目）'!$F$5:$H$124,2,FALSE)&gt;0,VLOOKUP($G12,'oppシート問い（全科目）'!$F$5:$H$124,2,FALSE),"")),"")</f>
        <v/>
      </c>
      <c r="J12" s="33" t="str">
        <f>IF($H12="","",IF(VLOOKUP($G12,'oppシート問い（全科目）'!$F$5:$H$124,3,FALSE)&gt;0,VLOOKUP($G12,'oppシート問い（全科目）'!$F$5:$H$124,3,FALSE),""))</f>
        <v/>
      </c>
      <c r="K12" s="23"/>
      <c r="L12" s="124"/>
      <c r="M12" s="120"/>
      <c r="N12" s="124"/>
      <c r="R12" s="23">
        <v>7</v>
      </c>
      <c r="S12" s="52" t="str">
        <f>IFERROR(VLOOKUP($R12,'oppシート問い（全科目）'!$C$5:$F$34,2,FALSE),"")</f>
        <v/>
      </c>
      <c r="T12" s="53" t="str">
        <f>IFERROR(VLOOKUP("物理基礎"&amp;$R12&amp;T$5,'oppシート問い（全科目）'!$B$5:$F$124,5,FALSE),"")</f>
        <v/>
      </c>
      <c r="U12" s="53" t="str">
        <f>IFERROR(VLOOKUP("物理基礎"&amp;$R12&amp;U$5,'oppシート問い（全科目）'!$B$5:$F$124,5,FALSE),"")</f>
        <v/>
      </c>
      <c r="V12" s="53" t="str">
        <f>IFERROR(VLOOKUP("物理基礎"&amp;$R12&amp;V$5,'oppシート問い（全科目）'!$B$5:$F$124,5,FALSE),"")</f>
        <v/>
      </c>
      <c r="W12" s="53" t="str">
        <f>IFERROR(VLOOKUP("物理基礎"&amp;$R12&amp;W$5,'oppシート問い（全科目）'!$B$5:$F$124,5,FALSE),"")</f>
        <v/>
      </c>
      <c r="X12" s="53" t="str">
        <f>IFERROR(VLOOKUP("物理基礎"&amp;$R12&amp;X$5,'oppシート問い（全科目）'!$B$5:$F$124,5,FALSE),"")</f>
        <v/>
      </c>
      <c r="Y12" s="53" t="str">
        <f>IFERROR(VLOOKUP("物理基礎"&amp;$R12&amp;Y$5,'oppシート問い（全科目）'!$B$5:$F$124,5,FALSE),"")</f>
        <v/>
      </c>
      <c r="Z12" s="53" t="str">
        <f>IFERROR(VLOOKUP("物理基礎"&amp;$R12&amp;Z$5,'oppシート問い（全科目）'!$B$5:$F$124,5,FALSE),"")</f>
        <v/>
      </c>
      <c r="AA12" s="53" t="str">
        <f>IFERROR(VLOOKUP("物理基礎"&amp;$R12&amp;AA$5,'oppシート問い（全科目）'!$B$5:$F$124,5,FALSE),"")</f>
        <v/>
      </c>
      <c r="AB12" s="53" t="str">
        <f>IFERROR(VLOOKUP("物理基礎"&amp;$R12&amp;AB$5,'oppシート問い（全科目）'!$B$5:$F$124,5,FALSE),"")</f>
        <v/>
      </c>
    </row>
    <row r="13" spans="2:28" ht="39" customHeight="1" thickBot="1">
      <c r="B13" s="162"/>
      <c r="C13" s="171"/>
      <c r="D13" s="129" t="str">
        <f t="shared" si="1"/>
        <v/>
      </c>
      <c r="E13" s="38" t="str">
        <f t="shared" si="2"/>
        <v/>
      </c>
      <c r="F13" s="39">
        <v>8</v>
      </c>
      <c r="G13" s="40" t="str">
        <f>IF(VLOOKUP($C$6,$S$6:$AB$37,9,FALSE)&gt;0,VLOOKUP($C$6,$S$6:$AB$37,9,FALSE),"")</f>
        <v/>
      </c>
      <c r="H13" s="41" t="str">
        <f t="shared" si="0"/>
        <v/>
      </c>
      <c r="I13" s="42" t="str">
        <f>IFERROR(IF($H13="","",IF(VLOOKUP($G13,'oppシート問い（全科目）'!$F$5:$H$124,2,FALSE)&gt;0,VLOOKUP($G13,'oppシート問い（全科目）'!$F$5:$H$124,2,FALSE),"")),"")</f>
        <v/>
      </c>
      <c r="J13" s="42" t="str">
        <f>IF($H13="","",IF(VLOOKUP($G13,'oppシート問い（全科目）'!$F$5:$H$124,3,FALSE)&gt;0,VLOOKUP($G13,'oppシート問い（全科目）'!$F$5:$H$124,3,FALSE),""))</f>
        <v/>
      </c>
      <c r="K13" s="23"/>
      <c r="L13" s="125"/>
      <c r="M13" s="120"/>
      <c r="N13" s="125"/>
      <c r="R13" s="23">
        <v>8</v>
      </c>
      <c r="S13" s="118" t="str">
        <f>IFERROR(VLOOKUP($R13,'oppシート問い（全科目）'!$C$5:$F$34,2,FALSE),"")</f>
        <v/>
      </c>
      <c r="T13" s="119" t="str">
        <f>IFERROR(VLOOKUP("物理基礎"&amp;$R13&amp;T$5,'oppシート問い（全科目）'!$B$5:$F$124,5,FALSE),"")</f>
        <v/>
      </c>
      <c r="U13" s="119" t="str">
        <f>IFERROR(VLOOKUP("物理基礎"&amp;$R13&amp;U$5,'oppシート問い（全科目）'!$B$5:$F$124,5,FALSE),"")</f>
        <v/>
      </c>
      <c r="V13" s="119" t="str">
        <f>IFERROR(VLOOKUP("物理基礎"&amp;$R13&amp;V$5,'oppシート問い（全科目）'!$B$5:$F$124,5,FALSE),"")</f>
        <v/>
      </c>
      <c r="W13" s="119" t="str">
        <f>IFERROR(VLOOKUP("物理基礎"&amp;$R13&amp;W$5,'oppシート問い（全科目）'!$B$5:$F$124,5,FALSE),"")</f>
        <v/>
      </c>
      <c r="X13" s="119" t="str">
        <f>IFERROR(VLOOKUP("物理基礎"&amp;$R13&amp;X$5,'oppシート問い（全科目）'!$B$5:$F$124,5,FALSE),"")</f>
        <v/>
      </c>
      <c r="Y13" s="119" t="str">
        <f>IFERROR(VLOOKUP("物理基礎"&amp;$R13&amp;Y$5,'oppシート問い（全科目）'!$B$5:$F$124,5,FALSE),"")</f>
        <v/>
      </c>
      <c r="Z13" s="119" t="str">
        <f>IFERROR(VLOOKUP("物理基礎"&amp;$R13&amp;Z$5,'oppシート問い（全科目）'!$B$5:$F$124,5,FALSE),"")</f>
        <v/>
      </c>
      <c r="AA13" s="119" t="str">
        <f>IFERROR(VLOOKUP("物理基礎"&amp;$R13&amp;AA$5,'oppシート問い（全科目）'!$B$5:$F$124,5,FALSE),"")</f>
        <v/>
      </c>
      <c r="AB13" s="119" t="str">
        <f>IFERROR(VLOOKUP("物理基礎"&amp;$R13&amp;AB$5,'oppシート問い（全科目）'!$B$5:$F$124,5,FALSE),"")</f>
        <v/>
      </c>
    </row>
    <row r="14" spans="2:28">
      <c r="L14" s="125"/>
      <c r="M14" s="120"/>
      <c r="N14" s="126"/>
      <c r="R14" s="23">
        <v>1</v>
      </c>
      <c r="S14" s="30" t="str">
        <f>IFERROR(VLOOKUP($R14,'oppシート問い（全科目）'!$C$35:$F$64,2,FALSE),"")</f>
        <v>物質の成分と構成元素</v>
      </c>
      <c r="T14" s="34" t="str">
        <f>IFERROR(VLOOKUP("化学基礎"&amp;$R14&amp;T$5,'oppシート問い（全科目）'!$B$5:$F$124,5,FALSE),"")</f>
        <v>物質の成分</v>
      </c>
      <c r="U14" s="34" t="str">
        <f>IFERROR(VLOOKUP("化学基礎"&amp;$R14&amp;U$5,'oppシート問い（全科目）'!$B$5:$F$124,5,FALSE),"")</f>
        <v>物質の構成元素</v>
      </c>
      <c r="V14" s="34" t="str">
        <f>IFERROR(VLOOKUP("化学基礎"&amp;$R14&amp;V$5,'oppシート問い（全科目）'!$B$5:$F$124,5,FALSE),"")</f>
        <v>状態変化と熱運動</v>
      </c>
      <c r="W14" s="34" t="str">
        <f>IFERROR(VLOOKUP("化学基礎"&amp;$R14&amp;W$5,'oppシート問い（全科目）'!$B$5:$F$124,5,FALSE),"")</f>
        <v/>
      </c>
      <c r="X14" s="34" t="str">
        <f>IFERROR(VLOOKUP("化学基礎"&amp;$R14&amp;X$5,'oppシート問い（全科目）'!$B$5:$F$124,5,FALSE),"")</f>
        <v/>
      </c>
      <c r="Y14" s="34" t="str">
        <f>IFERROR(VLOOKUP("化学基礎"&amp;$R14&amp;Y$5,'oppシート問い（全科目）'!$B$5:$F$124,5,FALSE),"")</f>
        <v/>
      </c>
      <c r="Z14" s="34" t="str">
        <f>IFERROR(VLOOKUP("化学基礎"&amp;$R14&amp;Z$5,'oppシート問い（全科目）'!$B$5:$F$124,5,FALSE),"")</f>
        <v/>
      </c>
      <c r="AA14" s="34" t="str">
        <f>IFERROR(VLOOKUP("化学基礎"&amp;$R14&amp;AA$5,'oppシート問い（全科目）'!$B$5:$F$124,5,FALSE),"")</f>
        <v/>
      </c>
      <c r="AB14" s="34" t="str">
        <f>IFERROR(VLOOKUP("化学基礎"&amp;$R14&amp;AB$5,'oppシート問い（全科目）'!$B$5:$F$124,5,FALSE),"")</f>
        <v/>
      </c>
    </row>
    <row r="15" spans="2:28">
      <c r="R15" s="23">
        <v>2</v>
      </c>
      <c r="S15" s="30" t="str">
        <f>IFERROR(VLOOKUP($R15,'oppシート問い（全科目）'!$C$35:$F$64,2,FALSE),"")</f>
        <v>原子の構造と元素の周期表</v>
      </c>
      <c r="T15" s="34" t="str">
        <f>IFERROR(VLOOKUP("化学基礎"&amp;$R15&amp;T$5,'oppシート問い（全科目）'!$B$5:$F$124,5,FALSE),"")</f>
        <v>原子の構造</v>
      </c>
      <c r="U15" s="34" t="str">
        <f>IFERROR(VLOOKUP("化学基礎"&amp;$R15&amp;U$5,'oppシート問い（全科目）'!$B$5:$F$124,5,FALSE),"")</f>
        <v>元素の相互関係</v>
      </c>
      <c r="V15" s="34" t="str">
        <f>IFERROR(VLOOKUP("化学基礎"&amp;$R15&amp;V$5,'oppシート問い（全科目）'!$B$5:$F$124,5,FALSE),"")</f>
        <v/>
      </c>
      <c r="W15" s="34" t="str">
        <f>IFERROR(VLOOKUP("化学基礎"&amp;$R15&amp;W$5,'oppシート問い（全科目）'!$B$5:$F$124,5,FALSE),"")</f>
        <v/>
      </c>
      <c r="X15" s="34" t="str">
        <f>IFERROR(VLOOKUP("化学基礎"&amp;$R15&amp;X$5,'oppシート問い（全科目）'!$B$5:$F$124,5,FALSE),"")</f>
        <v/>
      </c>
      <c r="Y15" s="34" t="str">
        <f>IFERROR(VLOOKUP("化学基礎"&amp;$R15&amp;Y$5,'oppシート問い（全科目）'!$B$5:$F$124,5,FALSE),"")</f>
        <v/>
      </c>
      <c r="Z15" s="34" t="str">
        <f>IFERROR(VLOOKUP("化学基礎"&amp;$R15&amp;Z$5,'oppシート問い（全科目）'!$B$5:$F$124,5,FALSE),"")</f>
        <v/>
      </c>
      <c r="AA15" s="34" t="str">
        <f>IFERROR(VLOOKUP("化学基礎"&amp;$R15&amp;AA$5,'oppシート問い（全科目）'!$B$5:$F$124,5,FALSE),"")</f>
        <v/>
      </c>
      <c r="AB15" s="34" t="str">
        <f>IFERROR(VLOOKUP("化学基礎"&amp;$R15&amp;AB$5,'oppシート問い（全科目）'!$B$5:$F$124,5,FALSE),"")</f>
        <v/>
      </c>
    </row>
    <row r="16" spans="2:28">
      <c r="R16" s="23">
        <v>3</v>
      </c>
      <c r="S16" s="30" t="str">
        <f>IFERROR(VLOOKUP($R16,'oppシート問い（全科目）'!$C$35:$F$64,2,FALSE),"")</f>
        <v>物質と化学結合</v>
      </c>
      <c r="T16" s="34" t="str">
        <f>IFERROR(VLOOKUP("化学基礎"&amp;$R16&amp;T$5,'oppシート問い（全科目）'!$B$5:$F$124,5,FALSE),"")</f>
        <v>イオン</v>
      </c>
      <c r="U16" s="34" t="str">
        <f>IFERROR(VLOOKUP("化学基礎"&amp;$R16&amp;U$5,'oppシート問い（全科目）'!$B$5:$F$124,5,FALSE),"")</f>
        <v>イオン結合とイオン結晶</v>
      </c>
      <c r="V16" s="34" t="str">
        <f>IFERROR(VLOOKUP("化学基礎"&amp;$R16&amp;V$5,'oppシート問い（全科目）'!$B$5:$F$124,5,FALSE),"")</f>
        <v>分子と共有結合</v>
      </c>
      <c r="W16" s="34" t="str">
        <f>IFERROR(VLOOKUP("化学基礎"&amp;$R16&amp;W$5,'oppシート問い（全科目）'!$B$5:$F$124,5,FALSE),"")</f>
        <v>分子間の結合</v>
      </c>
      <c r="X16" s="34" t="str">
        <f>IFERROR(VLOOKUP("化学基礎"&amp;$R16&amp;X$5,'oppシート問い（全科目）'!$B$5:$F$124,5,FALSE),"")</f>
        <v>共有結合の結晶</v>
      </c>
      <c r="Y16" s="34" t="str">
        <f>IFERROR(VLOOKUP("化学基礎"&amp;$R16&amp;Y$5,'oppシート問い（全科目）'!$B$5:$F$124,5,FALSE),"")</f>
        <v>分子からなる物質の利用</v>
      </c>
      <c r="Z16" s="34" t="str">
        <f>IFERROR(VLOOKUP("化学基礎"&amp;$R16&amp;Z$5,'oppシート問い（全科目）'!$B$5:$F$124,5,FALSE),"")</f>
        <v>金属と金属結合</v>
      </c>
      <c r="AA16" s="34" t="str">
        <f>IFERROR(VLOOKUP("化学基礎"&amp;$R16&amp;AA$5,'oppシート問い（全科目）'!$B$5:$F$124,5,FALSE),"")</f>
        <v>結晶の比較</v>
      </c>
      <c r="AB16" s="34" t="str">
        <f>IFERROR(VLOOKUP("化学基礎"&amp;$R16&amp;AB$5,'oppシート問い（全科目）'!$B$5:$F$124,5,FALSE),"")</f>
        <v/>
      </c>
    </row>
    <row r="17" spans="18:28">
      <c r="R17" s="23">
        <v>4</v>
      </c>
      <c r="S17" s="52" t="str">
        <f>IFERROR(VLOOKUP($R17,'oppシート問い（全科目）'!$C$35:$F$64,2,FALSE),"")</f>
        <v>物質量と化学反応式</v>
      </c>
      <c r="T17" s="53" t="str">
        <f>IFERROR(VLOOKUP("化学基礎"&amp;$R17&amp;T$5,'oppシート問い（全科目）'!$B$5:$F$124,5,FALSE),"")</f>
        <v>原子量・分子量と式量</v>
      </c>
      <c r="U17" s="53" t="str">
        <f>IFERROR(VLOOKUP("化学基礎"&amp;$R17&amp;U$5,'oppシート問い（全科目）'!$B$5:$F$124,5,FALSE),"")</f>
        <v>物質量</v>
      </c>
      <c r="V17" s="53" t="str">
        <f>IFERROR(VLOOKUP("化学基礎"&amp;$R17&amp;V$5,'oppシート問い（全科目）'!$B$5:$F$124,5,FALSE),"")</f>
        <v>溶解と濃度</v>
      </c>
      <c r="W17" s="53" t="str">
        <f>IFERROR(VLOOKUP("化学基礎"&amp;$R17&amp;W$5,'oppシート問い（全科目）'!$B$5:$F$124,5,FALSE),"")</f>
        <v>化学変化と化学反応式</v>
      </c>
      <c r="X17" s="53" t="str">
        <f>IFERROR(VLOOKUP("化学基礎"&amp;$R17&amp;X$5,'oppシート問い（全科目）'!$B$5:$F$124,5,FALSE),"")</f>
        <v>化学反応の量的関係</v>
      </c>
      <c r="Y17" s="53" t="str">
        <f>IFERROR(VLOOKUP("化学基礎"&amp;$R17&amp;Y$5,'oppシート問い（全科目）'!$B$5:$F$124,5,FALSE),"")</f>
        <v>化学変化における諸法則</v>
      </c>
      <c r="Z17" s="53" t="str">
        <f>IFERROR(VLOOKUP("化学基礎"&amp;$R17&amp;Z$5,'oppシート問い（全科目）'!$B$5:$F$124,5,FALSE),"")</f>
        <v/>
      </c>
      <c r="AA17" s="53" t="str">
        <f>IFERROR(VLOOKUP("化学基礎"&amp;$R17&amp;AA$5,'oppシート問い（全科目）'!$B$5:$F$124,5,FALSE),"")</f>
        <v/>
      </c>
      <c r="AB17" s="53" t="str">
        <f>IFERROR(VLOOKUP("化学基礎"&amp;$R17&amp;AB$5,'oppシート問い（全科目）'!$B$5:$F$124,5,FALSE),"")</f>
        <v/>
      </c>
    </row>
    <row r="18" spans="18:28">
      <c r="R18" s="23">
        <v>5</v>
      </c>
      <c r="S18" s="52" t="str">
        <f>IFERROR(VLOOKUP($R18,'oppシート問い（全科目）'!$C$35:$F$64,2,FALSE),"")</f>
        <v>酸と塩基の反応</v>
      </c>
      <c r="T18" s="53" t="str">
        <f>IFERROR(VLOOKUP("化学基礎"&amp;$R18&amp;T$5,'oppシート問い（全科目）'!$B$5:$F$124,5,FALSE),"")</f>
        <v>酸と塩基</v>
      </c>
      <c r="U18" s="53" t="str">
        <f>IFERROR(VLOOKUP("化学基礎"&amp;$R18&amp;U$5,'oppシート問い（全科目）'!$B$5:$F$124,5,FALSE),"")</f>
        <v>水素イオン濃度</v>
      </c>
      <c r="V18" s="53" t="str">
        <f>IFERROR(VLOOKUP("化学基礎"&amp;$R18&amp;V$5,'oppシート問い（全科目）'!$B$5:$F$124,5,FALSE),"")</f>
        <v>中和と塩</v>
      </c>
      <c r="W18" s="53" t="str">
        <f>IFERROR(VLOOKUP("化学基礎"&amp;$R18&amp;W$5,'oppシート問い（全科目）'!$B$5:$F$124,5,FALSE),"")</f>
        <v>中和滴定</v>
      </c>
      <c r="X18" s="53" t="str">
        <f>IFERROR(VLOOKUP("化学基礎"&amp;$R18&amp;X$5,'oppシート問い（全科目）'!$B$5:$F$124,5,FALSE),"")</f>
        <v/>
      </c>
      <c r="Y18" s="53" t="str">
        <f>IFERROR(VLOOKUP("化学基礎"&amp;$R18&amp;Y$5,'oppシート問い（全科目）'!$B$5:$F$124,5,FALSE),"")</f>
        <v/>
      </c>
      <c r="Z18" s="53" t="str">
        <f>IFERROR(VLOOKUP("化学基礎"&amp;$R18&amp;Z$5,'oppシート問い（全科目）'!$B$5:$F$124,5,FALSE),"")</f>
        <v/>
      </c>
      <c r="AA18" s="53" t="str">
        <f>IFERROR(VLOOKUP("化学基礎"&amp;$R18&amp;AA$5,'oppシート問い（全科目）'!$B$5:$F$124,5,FALSE),"")</f>
        <v/>
      </c>
      <c r="AB18" s="53" t="str">
        <f>IFERROR(VLOOKUP("化学基礎"&amp;$R18&amp;AB$5,'oppシート問い（全科目）'!$B$5:$F$124,5,FALSE),"")</f>
        <v/>
      </c>
    </row>
    <row r="19" spans="18:28">
      <c r="R19" s="23">
        <v>6</v>
      </c>
      <c r="S19" s="52" t="str">
        <f>IFERROR(VLOOKUP($R19,'oppシート問い（全科目）'!$C$35:$F$64,2,FALSE),"")</f>
        <v>酸化還元反応</v>
      </c>
      <c r="T19" s="53" t="str">
        <f>IFERROR(VLOOKUP("化学基礎"&amp;$R19&amp;T$5,'oppシート問い（全科目）'!$B$5:$F$124,5,FALSE),"")</f>
        <v>酸化と還元</v>
      </c>
      <c r="U19" s="53" t="str">
        <f>IFERROR(VLOOKUP("化学基礎"&amp;$R19&amp;U$5,'oppシート問い（全科目）'!$B$5:$F$124,5,FALSE),"")</f>
        <v>酸化剤と還元剤の反応</v>
      </c>
      <c r="V19" s="53" t="str">
        <f>IFERROR(VLOOKUP("化学基礎"&amp;$R19&amp;V$5,'oppシート問い（全科目）'!$B$5:$F$124,5,FALSE),"")</f>
        <v>酸化還元の量的関係</v>
      </c>
      <c r="W19" s="53" t="str">
        <f>IFERROR(VLOOKUP("化学基礎"&amp;$R19&amp;W$5,'oppシート問い（全科目）'!$B$5:$F$124,5,FALSE),"")</f>
        <v>金属のイオン化傾向</v>
      </c>
      <c r="X19" s="53" t="str">
        <f>IFERROR(VLOOKUP("化学基礎"&amp;$R19&amp;X$5,'oppシート問い（全科目）'!$B$5:$F$124,5,FALSE),"")</f>
        <v>電池</v>
      </c>
      <c r="Y19" s="53" t="str">
        <f>IFERROR(VLOOKUP("化学基礎"&amp;$R19&amp;Y$5,'oppシート問い（全科目）'!$B$5:$F$124,5,FALSE),"")</f>
        <v>金属の製錬</v>
      </c>
      <c r="Z19" s="53" t="str">
        <f>IFERROR(VLOOKUP("化学基礎"&amp;$R19&amp;Z$5,'oppシート問い（全科目）'!$B$5:$F$124,5,FALSE),"")</f>
        <v>電気分解</v>
      </c>
      <c r="AA19" s="53" t="str">
        <f>IFERROR(VLOOKUP("化学基礎"&amp;$R19&amp;AA$5,'oppシート問い（全科目）'!$B$5:$F$124,5,FALSE),"")</f>
        <v/>
      </c>
      <c r="AB19" s="53" t="str">
        <f>IFERROR(VLOOKUP("化学基礎"&amp;$R19&amp;AB$5,'oppシート問い（全科目）'!$B$5:$F$124,5,FALSE),"")</f>
        <v/>
      </c>
    </row>
    <row r="20" spans="18:28">
      <c r="R20" s="23">
        <v>7</v>
      </c>
      <c r="S20" s="52" t="str">
        <f>IFERROR(VLOOKUP($R20,'oppシート問い（全科目）'!$C$35:$F$64,2,FALSE),"")</f>
        <v/>
      </c>
      <c r="T20" s="53" t="str">
        <f>IFERROR(VLOOKUP("化学基礎"&amp;$R20&amp;T$5,'oppシート問い（全科目）'!$B$5:$F$124,5,FALSE),"")</f>
        <v/>
      </c>
      <c r="U20" s="53" t="str">
        <f>IFERROR(VLOOKUP("化学基礎"&amp;$R20&amp;U$5,'oppシート問い（全科目）'!$B$5:$F$124,5,FALSE),"")</f>
        <v/>
      </c>
      <c r="V20" s="53" t="str">
        <f>IFERROR(VLOOKUP("化学基礎"&amp;$R20&amp;V$5,'oppシート問い（全科目）'!$B$5:$F$124,5,FALSE),"")</f>
        <v/>
      </c>
      <c r="W20" s="53" t="str">
        <f>IFERROR(VLOOKUP("化学基礎"&amp;$R20&amp;W$5,'oppシート問い（全科目）'!$B$5:$F$124,5,FALSE),"")</f>
        <v/>
      </c>
      <c r="X20" s="53" t="str">
        <f>IFERROR(VLOOKUP("化学基礎"&amp;$R20&amp;X$5,'oppシート問い（全科目）'!$B$5:$F$124,5,FALSE),"")</f>
        <v/>
      </c>
      <c r="Y20" s="53" t="str">
        <f>IFERROR(VLOOKUP("化学基礎"&amp;$R20&amp;Y$5,'oppシート問い（全科目）'!$B$5:$F$124,5,FALSE),"")</f>
        <v/>
      </c>
      <c r="Z20" s="53" t="str">
        <f>IFERROR(VLOOKUP("化学基礎"&amp;$R20&amp;Z$5,'oppシート問い（全科目）'!$B$5:$F$124,5,FALSE),"")</f>
        <v/>
      </c>
      <c r="AA20" s="53" t="str">
        <f>IFERROR(VLOOKUP("化学基礎"&amp;$R20&amp;AA$5,'oppシート問い（全科目）'!$B$5:$F$124,5,FALSE),"")</f>
        <v/>
      </c>
      <c r="AB20" s="53" t="str">
        <f>IFERROR(VLOOKUP("化学基礎"&amp;$R20&amp;AB$5,'oppシート問い（全科目）'!$B$5:$F$124,5,FALSE),"")</f>
        <v/>
      </c>
    </row>
    <row r="21" spans="18:28" ht="19.5" thickBot="1">
      <c r="R21" s="23">
        <v>8</v>
      </c>
      <c r="S21" s="52" t="str">
        <f>IFERROR(VLOOKUP($R21,'oppシート問い（全科目）'!$C$35:$F$64,2,FALSE),"")</f>
        <v/>
      </c>
      <c r="T21" s="53" t="str">
        <f>IFERROR(VLOOKUP("化学基礎"&amp;$R21&amp;T$5,'oppシート問い（全科目）'!$B$5:$F$124,5,FALSE),"")</f>
        <v/>
      </c>
      <c r="U21" s="53" t="str">
        <f>IFERROR(VLOOKUP("化学基礎"&amp;$R21&amp;U$5,'oppシート問い（全科目）'!$B$5:$F$124,5,FALSE),"")</f>
        <v/>
      </c>
      <c r="V21" s="53" t="str">
        <f>IFERROR(VLOOKUP("化学基礎"&amp;$R21&amp;V$5,'oppシート問い（全科目）'!$B$5:$F$124,5,FALSE),"")</f>
        <v/>
      </c>
      <c r="W21" s="53" t="str">
        <f>IFERROR(VLOOKUP("化学基礎"&amp;$R21&amp;W$5,'oppシート問い（全科目）'!$B$5:$F$124,5,FALSE),"")</f>
        <v/>
      </c>
      <c r="X21" s="53" t="str">
        <f>IFERROR(VLOOKUP("化学基礎"&amp;$R21&amp;X$5,'oppシート問い（全科目）'!$B$5:$F$124,5,FALSE),"")</f>
        <v/>
      </c>
      <c r="Y21" s="53" t="str">
        <f>IFERROR(VLOOKUP("化学基礎"&amp;$R21&amp;Y$5,'oppシート問い（全科目）'!$B$5:$F$124,5,FALSE),"")</f>
        <v/>
      </c>
      <c r="Z21" s="53" t="str">
        <f>IFERROR(VLOOKUP("化学基礎"&amp;$R21&amp;Z$5,'oppシート問い（全科目）'!$B$5:$F$124,5,FALSE),"")</f>
        <v/>
      </c>
      <c r="AA21" s="53" t="str">
        <f>IFERROR(VLOOKUP("化学基礎"&amp;$R21&amp;AA$5,'oppシート問い（全科目）'!$B$5:$F$124,5,FALSE),"")</f>
        <v/>
      </c>
      <c r="AB21" s="53" t="str">
        <f>IFERROR(VLOOKUP("化学基礎"&amp;$R21&amp;AB$5,'oppシート問い（全科目）'!$B$5:$F$124,5,FALSE),"")</f>
        <v/>
      </c>
    </row>
    <row r="22" spans="18:28">
      <c r="R22" s="23">
        <v>1</v>
      </c>
      <c r="S22" s="54" t="str">
        <f>IFERROR(VLOOKUP($R22,'oppシート問い（全科目）'!$C$65:$F$94,2,FALSE),"")</f>
        <v>生物の特徴</v>
      </c>
      <c r="T22" s="55" t="str">
        <f>IFERROR(VLOOKUP("生物基礎"&amp;$R22&amp;T$5,'oppシート問い（全科目）'!$B$5:$F$124,5,FALSE),"")</f>
        <v>生物の多様性と共通性</v>
      </c>
      <c r="U22" s="55" t="str">
        <f>IFERROR(VLOOKUP("生物基礎"&amp;$R22&amp;U$5,'oppシート問い（全科目）'!$B$5:$F$124,5,FALSE),"")</f>
        <v>細胞とエネルギー</v>
      </c>
      <c r="V22" s="55" t="str">
        <f>IFERROR(VLOOKUP("生物基礎"&amp;$R22&amp;V$5,'oppシート問い（全科目）'!$B$5:$F$124,5,FALSE),"")</f>
        <v/>
      </c>
      <c r="W22" s="55" t="str">
        <f>IFERROR(VLOOKUP("生物基礎"&amp;$R22&amp;W$5,'oppシート問い（全科目）'!$B$5:$F$124,5,FALSE),"")</f>
        <v/>
      </c>
      <c r="X22" s="55" t="str">
        <f>IFERROR(VLOOKUP("生物基礎"&amp;$R22&amp;X$5,'oppシート問い（全科目）'!$B$5:$F$124,5,FALSE),"")</f>
        <v/>
      </c>
      <c r="Y22" s="55" t="str">
        <f>IFERROR(VLOOKUP("生物基礎"&amp;$R22&amp;Y$5,'oppシート問い（全科目）'!$B$5:$F$124,5,FALSE),"")</f>
        <v/>
      </c>
      <c r="Z22" s="55" t="str">
        <f>IFERROR(VLOOKUP("生物基礎"&amp;$R22&amp;Z$5,'oppシート問い（全科目）'!$B$5:$F$124,5,FALSE),"")</f>
        <v/>
      </c>
      <c r="AA22" s="55" t="str">
        <f>IFERROR(VLOOKUP("生物基礎"&amp;$R22&amp;AA$5,'oppシート問い（全科目）'!$B$5:$F$124,5,FALSE),"")</f>
        <v/>
      </c>
      <c r="AB22" s="55" t="str">
        <f>IFERROR(VLOOKUP("生物基礎"&amp;$R22&amp;AB$5,'oppシート問い（全科目）'!$B$5:$F$124,5,FALSE),"")</f>
        <v/>
      </c>
    </row>
    <row r="23" spans="18:28">
      <c r="R23" s="23">
        <v>2</v>
      </c>
      <c r="S23" s="30" t="str">
        <f>IFERROR(VLOOKUP($R23,'oppシート問い（全科目）'!$C$65:$F$94,2,FALSE),"")</f>
        <v>遺伝子とその働き</v>
      </c>
      <c r="T23" s="34" t="str">
        <f>IFERROR(VLOOKUP("生物基礎"&amp;$R23&amp;T$5,'oppシート問い（全科目）'!$B$5:$F$124,5,FALSE),"")</f>
        <v>遺伝現象と遺伝子</v>
      </c>
      <c r="U23" s="34" t="str">
        <f>IFERROR(VLOOKUP("生物基礎"&amp;$R23&amp;U$5,'oppシート問い（全科目）'!$B$5:$F$124,5,FALSE),"")</f>
        <v>遺伝情報の複製と分配</v>
      </c>
      <c r="V23" s="34" t="str">
        <f>IFERROR(VLOOKUP("生物基礎"&amp;$R23&amp;V$5,'oppシート問い（全科目）'!$B$5:$F$124,5,FALSE),"")</f>
        <v>遺伝情報とタンパク質の合成</v>
      </c>
      <c r="W23" s="34" t="str">
        <f>IFERROR(VLOOKUP("生物基礎"&amp;$R23&amp;W$5,'oppシート問い（全科目）'!$B$5:$F$124,5,FALSE),"")</f>
        <v/>
      </c>
      <c r="X23" s="34" t="str">
        <f>IFERROR(VLOOKUP("生物基礎"&amp;$R23&amp;X$5,'oppシート問い（全科目）'!$B$5:$F$124,5,FALSE),"")</f>
        <v/>
      </c>
      <c r="Y23" s="34" t="str">
        <f>IFERROR(VLOOKUP("生物基礎"&amp;$R23&amp;Y$5,'oppシート問い（全科目）'!$B$5:$F$124,5,FALSE),"")</f>
        <v/>
      </c>
      <c r="Z23" s="34" t="str">
        <f>IFERROR(VLOOKUP("生物基礎"&amp;$R23&amp;Z$5,'oppシート問い（全科目）'!$B$5:$F$124,5,FALSE),"")</f>
        <v/>
      </c>
      <c r="AA23" s="34" t="str">
        <f>IFERROR(VLOOKUP("生物基礎"&amp;$R23&amp;AA$5,'oppシート問い（全科目）'!$B$5:$F$124,5,FALSE),"")</f>
        <v/>
      </c>
      <c r="AB23" s="34" t="str">
        <f>IFERROR(VLOOKUP("生物基礎"&amp;$R23&amp;AB$5,'oppシート問い（全科目）'!$B$5:$F$124,5,FALSE),"")</f>
        <v/>
      </c>
    </row>
    <row r="24" spans="18:28">
      <c r="R24" s="23">
        <v>3</v>
      </c>
      <c r="S24" s="30" t="str">
        <f>IFERROR(VLOOKUP($R24,'oppシート問い（全科目）'!$C$65:$F$94,2,FALSE),"")</f>
        <v>生物の体内環境</v>
      </c>
      <c r="T24" s="30" t="str">
        <f>IFERROR(VLOOKUP("生物基礎"&amp;$R24&amp;T$5,'oppシート問い（全科目）'!$B$5:$F$124,5,FALSE),"")</f>
        <v>体液とその働き</v>
      </c>
      <c r="U24" s="30" t="str">
        <f>IFERROR(VLOOKUP("生物基礎"&amp;$R24&amp;U$5,'oppシート問い（全科目）'!$B$5:$F$124,5,FALSE),"")</f>
        <v>生体防御</v>
      </c>
      <c r="V24" s="30" t="str">
        <f>IFERROR(VLOOKUP("生物基礎"&amp;$R24&amp;V$5,'oppシート問い（全科目）'!$B$5:$F$124,5,FALSE),"")</f>
        <v>体内環境の維持のしくみ</v>
      </c>
      <c r="W24" s="30" t="str">
        <f>IFERROR(VLOOKUP("生物基礎"&amp;$R24&amp;W$5,'oppシート問い（全科目）'!$B$5:$F$124,5,FALSE),"")</f>
        <v/>
      </c>
      <c r="X24" s="30" t="str">
        <f>IFERROR(VLOOKUP("生物基礎"&amp;$R24&amp;X$5,'oppシート問い（全科目）'!$B$5:$F$124,5,FALSE),"")</f>
        <v/>
      </c>
      <c r="Y24" s="30" t="str">
        <f>IFERROR(VLOOKUP("生物基礎"&amp;$R24&amp;Y$5,'oppシート問い（全科目）'!$B$5:$F$124,5,FALSE),"")</f>
        <v/>
      </c>
      <c r="Z24" s="30" t="str">
        <f>IFERROR(VLOOKUP("生物基礎"&amp;$R24&amp;Z$5,'oppシート問い（全科目）'!$B$5:$F$124,5,FALSE),"")</f>
        <v/>
      </c>
      <c r="AA24" s="30" t="str">
        <f>IFERROR(VLOOKUP("生物基礎"&amp;$R24&amp;AA$5,'oppシート問い（全科目）'!$B$5:$F$124,5,FALSE),"")</f>
        <v/>
      </c>
      <c r="AB24" s="30" t="str">
        <f>IFERROR(VLOOKUP("生物基礎"&amp;$R24&amp;AB$5,'oppシート問い（全科目）'!$B$5:$F$124,5,FALSE),"")</f>
        <v/>
      </c>
    </row>
    <row r="25" spans="18:28">
      <c r="R25" s="23">
        <v>4</v>
      </c>
      <c r="S25" s="30" t="str">
        <f>IFERROR(VLOOKUP($R25,'oppシート問い（全科目）'!$C$65:$F$94,2,FALSE),"")</f>
        <v>バイオームの多様性と分布</v>
      </c>
      <c r="T25" s="30" t="str">
        <f>IFERROR(VLOOKUP("生物基礎"&amp;$R25&amp;T$5,'oppシート問い（全科目）'!$B$5:$F$124,5,FALSE),"")</f>
        <v>生物の多様性とバイオーム</v>
      </c>
      <c r="U25" s="30" t="str">
        <f>IFERROR(VLOOKUP("生物基礎"&amp;$R25&amp;U$5,'oppシート問い（全科目）'!$B$5:$F$124,5,FALSE),"")</f>
        <v>バイオームの形成過程</v>
      </c>
      <c r="V25" s="30" t="str">
        <f>IFERROR(VLOOKUP("生物基礎"&amp;$R25&amp;V$5,'oppシート問い（全科目）'!$B$5:$F$124,5,FALSE),"")</f>
        <v>バイオームと分布</v>
      </c>
      <c r="W25" s="30" t="str">
        <f>IFERROR(VLOOKUP("生物基礎"&amp;$R25&amp;W$5,'oppシート問い（全科目）'!$B$5:$F$124,5,FALSE),"")</f>
        <v/>
      </c>
      <c r="X25" s="30" t="str">
        <f>IFERROR(VLOOKUP("生物基礎"&amp;$R25&amp;X$5,'oppシート問い（全科目）'!$B$5:$F$124,5,FALSE),"")</f>
        <v/>
      </c>
      <c r="Y25" s="30" t="str">
        <f>IFERROR(VLOOKUP("生物基礎"&amp;$R25&amp;Y$5,'oppシート問い（全科目）'!$B$5:$F$124,5,FALSE),"")</f>
        <v/>
      </c>
      <c r="Z25" s="30" t="str">
        <f>IFERROR(VLOOKUP("生物基礎"&amp;$R25&amp;Z$5,'oppシート問い（全科目）'!$B$5:$F$124,5,FALSE),"")</f>
        <v/>
      </c>
      <c r="AA25" s="30" t="str">
        <f>IFERROR(VLOOKUP("生物基礎"&amp;$R25&amp;AA$5,'oppシート問い（全科目）'!$B$5:$F$124,5,FALSE),"")</f>
        <v/>
      </c>
      <c r="AB25" s="30" t="str">
        <f>IFERROR(VLOOKUP("生物基礎"&amp;$R25&amp;AB$5,'oppシート問い（全科目）'!$B$5:$F$124,5,FALSE),"")</f>
        <v/>
      </c>
    </row>
    <row r="26" spans="18:28">
      <c r="R26" s="23">
        <v>5</v>
      </c>
      <c r="S26" s="52" t="str">
        <f>IFERROR(VLOOKUP($R26,'oppシート問い（全科目）'!$C$65:$F$94,2,FALSE),"")</f>
        <v>生態系とその保全</v>
      </c>
      <c r="T26" s="52" t="str">
        <f>IFERROR(VLOOKUP("生物基礎"&amp;$R26&amp;T$5,'oppシート問い（全科目）'!$B$5:$F$124,5,FALSE),"")</f>
        <v>生態系</v>
      </c>
      <c r="U26" s="52" t="str">
        <f>IFERROR(VLOOKUP("生物基礎"&amp;$R26&amp;U$5,'oppシート問い（全科目）'!$B$5:$F$124,5,FALSE),"")</f>
        <v>生態系のバランスと保全</v>
      </c>
      <c r="V26" s="52" t="str">
        <f>IFERROR(VLOOKUP("生物基礎"&amp;$R26&amp;V$5,'oppシート問い（全科目）'!$B$5:$F$124,5,FALSE),"")</f>
        <v>生態系の保全</v>
      </c>
      <c r="W26" s="52" t="str">
        <f>IFERROR(VLOOKUP("生物基礎"&amp;$R26&amp;W$5,'oppシート問い（全科目）'!$B$5:$F$124,5,FALSE),"")</f>
        <v/>
      </c>
      <c r="X26" s="52" t="str">
        <f>IFERROR(VLOOKUP("生物基礎"&amp;$R26&amp;X$5,'oppシート問い（全科目）'!$B$5:$F$124,5,FALSE),"")</f>
        <v/>
      </c>
      <c r="Y26" s="52" t="str">
        <f>IFERROR(VLOOKUP("生物基礎"&amp;$R26&amp;Y$5,'oppシート問い（全科目）'!$B$5:$F$124,5,FALSE),"")</f>
        <v/>
      </c>
      <c r="Z26" s="52" t="str">
        <f>IFERROR(VLOOKUP("生物基礎"&amp;$R26&amp;Z$5,'oppシート問い（全科目）'!$B$5:$F$124,5,FALSE),"")</f>
        <v/>
      </c>
      <c r="AA26" s="52" t="str">
        <f>IFERROR(VLOOKUP("生物基礎"&amp;$R26&amp;AA$5,'oppシート問い（全科目）'!$B$5:$F$124,5,FALSE),"")</f>
        <v/>
      </c>
      <c r="AB26" s="52" t="str">
        <f>IFERROR(VLOOKUP("生物基礎"&amp;$R26&amp;AB$5,'oppシート問い（全科目）'!$B$5:$F$124,5,FALSE),"")</f>
        <v/>
      </c>
    </row>
    <row r="27" spans="18:28">
      <c r="R27" s="23">
        <v>6</v>
      </c>
      <c r="S27" s="52" t="str">
        <f>IFERROR(VLOOKUP($R27,'oppシート問い（全科目）'!$C$65:$F$94,2,FALSE),"")</f>
        <v/>
      </c>
      <c r="T27" s="52" t="str">
        <f>IFERROR(VLOOKUP("生物基礎"&amp;$R27&amp;T$5,'oppシート問い（全科目）'!$B$5:$F$124,5,FALSE),"")</f>
        <v/>
      </c>
      <c r="U27" s="52" t="str">
        <f>IFERROR(VLOOKUP("生物基礎"&amp;$R27&amp;U$5,'oppシート問い（全科目）'!$B$5:$F$124,5,FALSE),"")</f>
        <v/>
      </c>
      <c r="V27" s="52" t="str">
        <f>IFERROR(VLOOKUP("生物基礎"&amp;$R27&amp;V$5,'oppシート問い（全科目）'!$B$5:$F$124,5,FALSE),"")</f>
        <v/>
      </c>
      <c r="W27" s="52" t="str">
        <f>IFERROR(VLOOKUP("生物基礎"&amp;$R27&amp;W$5,'oppシート問い（全科目）'!$B$5:$F$124,5,FALSE),"")</f>
        <v/>
      </c>
      <c r="X27" s="52" t="str">
        <f>IFERROR(VLOOKUP("生物基礎"&amp;$R27&amp;X$5,'oppシート問い（全科目）'!$B$5:$F$124,5,FALSE),"")</f>
        <v/>
      </c>
      <c r="Y27" s="52" t="str">
        <f>IFERROR(VLOOKUP("生物基礎"&amp;$R27&amp;Y$5,'oppシート問い（全科目）'!$B$5:$F$124,5,FALSE),"")</f>
        <v/>
      </c>
      <c r="Z27" s="52" t="str">
        <f>IFERROR(VLOOKUP("生物基礎"&amp;$R27&amp;Z$5,'oppシート問い（全科目）'!$B$5:$F$124,5,FALSE),"")</f>
        <v/>
      </c>
      <c r="AA27" s="52" t="str">
        <f>IFERROR(VLOOKUP("生物基礎"&amp;$R27&amp;AA$5,'oppシート問い（全科目）'!$B$5:$F$124,5,FALSE),"")</f>
        <v/>
      </c>
      <c r="AB27" s="52" t="str">
        <f>IFERROR(VLOOKUP("生物基礎"&amp;$R27&amp;AB$5,'oppシート問い（全科目）'!$B$5:$F$124,5,FALSE),"")</f>
        <v/>
      </c>
    </row>
    <row r="28" spans="18:28">
      <c r="R28" s="23">
        <v>7</v>
      </c>
      <c r="S28" s="52" t="str">
        <f>IFERROR(VLOOKUP($R28,'oppシート問い（全科目）'!$C$65:$F$94,2,FALSE),"")</f>
        <v/>
      </c>
      <c r="T28" s="52" t="str">
        <f>IFERROR(VLOOKUP("生物基礎"&amp;$R28&amp;T$5,'oppシート問い（全科目）'!$B$5:$F$124,5,FALSE),"")</f>
        <v/>
      </c>
      <c r="U28" s="52" t="str">
        <f>IFERROR(VLOOKUP("生物基礎"&amp;$R28&amp;U$5,'oppシート問い（全科目）'!$B$5:$F$124,5,FALSE),"")</f>
        <v/>
      </c>
      <c r="V28" s="52" t="str">
        <f>IFERROR(VLOOKUP("生物基礎"&amp;$R28&amp;V$5,'oppシート問い（全科目）'!$B$5:$F$124,5,FALSE),"")</f>
        <v/>
      </c>
      <c r="W28" s="52" t="str">
        <f>IFERROR(VLOOKUP("生物基礎"&amp;$R28&amp;W$5,'oppシート問い（全科目）'!$B$5:$F$124,5,FALSE),"")</f>
        <v/>
      </c>
      <c r="X28" s="52" t="str">
        <f>IFERROR(VLOOKUP("生物基礎"&amp;$R28&amp;X$5,'oppシート問い（全科目）'!$B$5:$F$124,5,FALSE),"")</f>
        <v/>
      </c>
      <c r="Y28" s="52" t="str">
        <f>IFERROR(VLOOKUP("生物基礎"&amp;$R28&amp;Y$5,'oppシート問い（全科目）'!$B$5:$F$124,5,FALSE),"")</f>
        <v/>
      </c>
      <c r="Z28" s="52" t="str">
        <f>IFERROR(VLOOKUP("生物基礎"&amp;$R28&amp;Z$5,'oppシート問い（全科目）'!$B$5:$F$124,5,FALSE),"")</f>
        <v/>
      </c>
      <c r="AA28" s="52" t="str">
        <f>IFERROR(VLOOKUP("生物基礎"&amp;$R28&amp;AA$5,'oppシート問い（全科目）'!$B$5:$F$124,5,FALSE),"")</f>
        <v/>
      </c>
      <c r="AB28" s="52" t="str">
        <f>IFERROR(VLOOKUP("生物基礎"&amp;$R28&amp;AB$5,'oppシート問い（全科目）'!$B$5:$F$124,5,FALSE),"")</f>
        <v/>
      </c>
    </row>
    <row r="29" spans="18:28" ht="19.5" thickBot="1">
      <c r="R29" s="23">
        <v>8</v>
      </c>
      <c r="S29" s="52" t="str">
        <f>IFERROR(VLOOKUP($R29,'oppシート問い（全科目）'!$C$65:$F$94,2,FALSE),"")</f>
        <v/>
      </c>
      <c r="T29" s="52" t="str">
        <f>IFERROR(VLOOKUP("生物基礎"&amp;$R29&amp;T$5,'oppシート問い（全科目）'!$B$5:$F$124,5,FALSE),"")</f>
        <v/>
      </c>
      <c r="U29" s="52" t="str">
        <f>IFERROR(VLOOKUP("生物基礎"&amp;$R29&amp;U$5,'oppシート問い（全科目）'!$B$5:$F$124,5,FALSE),"")</f>
        <v/>
      </c>
      <c r="V29" s="52" t="str">
        <f>IFERROR(VLOOKUP("生物基礎"&amp;$R29&amp;V$5,'oppシート問い（全科目）'!$B$5:$F$124,5,FALSE),"")</f>
        <v/>
      </c>
      <c r="W29" s="52" t="str">
        <f>IFERROR(VLOOKUP("生物基礎"&amp;$R29&amp;W$5,'oppシート問い（全科目）'!$B$5:$F$124,5,FALSE),"")</f>
        <v/>
      </c>
      <c r="X29" s="52" t="str">
        <f>IFERROR(VLOOKUP("生物基礎"&amp;$R29&amp;X$5,'oppシート問い（全科目）'!$B$5:$F$124,5,FALSE),"")</f>
        <v/>
      </c>
      <c r="Y29" s="52" t="str">
        <f>IFERROR(VLOOKUP("生物基礎"&amp;$R29&amp;Y$5,'oppシート問い（全科目）'!$B$5:$F$124,5,FALSE),"")</f>
        <v/>
      </c>
      <c r="Z29" s="52" t="str">
        <f>IFERROR(VLOOKUP("生物基礎"&amp;$R29&amp;Z$5,'oppシート問い（全科目）'!$B$5:$F$124,5,FALSE),"")</f>
        <v/>
      </c>
      <c r="AA29" s="52" t="str">
        <f>IFERROR(VLOOKUP("生物基礎"&amp;$R29&amp;AA$5,'oppシート問い（全科目）'!$B$5:$F$124,5,FALSE),"")</f>
        <v/>
      </c>
      <c r="AB29" s="52" t="str">
        <f>IFERROR(VLOOKUP("生物基礎"&amp;$R29&amp;AB$5,'oppシート問い（全科目）'!$B$5:$F$124,5,FALSE),"")</f>
        <v/>
      </c>
    </row>
    <row r="30" spans="18:28">
      <c r="R30" s="23">
        <v>1</v>
      </c>
      <c r="S30" s="54" t="str">
        <f>IFERROR(VLOOKUP($R30,'oppシート問い（全科目）'!$C$95:$F$124,2,FALSE),"")</f>
        <v>固体地球とその変動</v>
      </c>
      <c r="T30" s="54" t="str">
        <f>IFERROR(VLOOKUP("地学基礎"&amp;$R30&amp;T$5,'oppシート問い（全科目）'!$B$5:$F$124,5,FALSE),"")</f>
        <v>地球</v>
      </c>
      <c r="U30" s="54" t="str">
        <f>IFERROR(VLOOKUP("地学基礎"&amp;$R30&amp;U$5,'oppシート問い（全科目）'!$B$5:$F$124,5,FALSE),"")</f>
        <v>活動する地球</v>
      </c>
      <c r="V30" s="54" t="str">
        <f>IFERROR(VLOOKUP("地学基礎"&amp;$R30&amp;V$5,'oppシート問い（全科目）'!$B$5:$F$124,5,FALSE),"")</f>
        <v/>
      </c>
      <c r="W30" s="54" t="str">
        <f>IFERROR(VLOOKUP("地学基礎"&amp;$R30&amp;W$5,'oppシート問い（全科目）'!$B$5:$F$124,5,FALSE),"")</f>
        <v/>
      </c>
      <c r="X30" s="54" t="str">
        <f>IFERROR(VLOOKUP("地学基礎"&amp;$R30&amp;X$5,'oppシート問い（全科目）'!$B$5:$F$124,5,FALSE),"")</f>
        <v/>
      </c>
      <c r="Y30" s="54" t="str">
        <f>IFERROR(VLOOKUP("地学基礎"&amp;$R30&amp;Y$5,'oppシート問い（全科目）'!$B$5:$F$124,5,FALSE),"")</f>
        <v/>
      </c>
      <c r="Z30" s="54" t="str">
        <f>IFERROR(VLOOKUP("地学基礎"&amp;$R30&amp;Z$5,'oppシート問い（全科目）'!$B$5:$F$124,5,FALSE),"")</f>
        <v/>
      </c>
      <c r="AA30" s="54" t="str">
        <f>IFERROR(VLOOKUP("地学基礎"&amp;$R30&amp;AA$5,'oppシート問い（全科目）'!$B$5:$F$124,5,FALSE),"")</f>
        <v/>
      </c>
      <c r="AB30" s="54" t="str">
        <f>IFERROR(VLOOKUP("地学基礎"&amp;$R30&amp;AB$5,'oppシート問い（全科目）'!$B$5:$F$124,5,FALSE),"")</f>
        <v/>
      </c>
    </row>
    <row r="31" spans="18:28">
      <c r="R31" s="23">
        <v>2</v>
      </c>
      <c r="S31" s="30" t="str">
        <f>IFERROR(VLOOKUP($R31,'oppシート問い（全科目）'!$C$95:$F$124,2,FALSE),"")</f>
        <v>移り変わる地球</v>
      </c>
      <c r="T31" s="30" t="str">
        <f>IFERROR(VLOOKUP("地学基礎"&amp;$R31&amp;T$5,'oppシート問い（全科目）'!$B$5:$F$124,5,FALSE),"")</f>
        <v>地球史の読み方</v>
      </c>
      <c r="U31" s="30" t="str">
        <f>IFERROR(VLOOKUP("地学基礎"&amp;$R31&amp;U$5,'oppシート問い（全科目）'!$B$5:$F$124,5,FALSE),"")</f>
        <v>地球と生命の進化</v>
      </c>
      <c r="V31" s="30" t="str">
        <f>IFERROR(VLOOKUP("地学基礎"&amp;$R31&amp;V$5,'oppシート問い（全科目）'!$B$5:$F$124,5,FALSE),"")</f>
        <v/>
      </c>
      <c r="W31" s="30" t="str">
        <f>IFERROR(VLOOKUP("地学基礎"&amp;$R31&amp;W$5,'oppシート問い（全科目）'!$B$5:$F$124,5,FALSE),"")</f>
        <v/>
      </c>
      <c r="X31" s="30" t="str">
        <f>IFERROR(VLOOKUP("地学基礎"&amp;$R31&amp;X$5,'oppシート問い（全科目）'!$B$5:$F$124,5,FALSE),"")</f>
        <v/>
      </c>
      <c r="Y31" s="30" t="str">
        <f>IFERROR(VLOOKUP("地学基礎"&amp;$R31&amp;Y$5,'oppシート問い（全科目）'!$B$5:$F$124,5,FALSE),"")</f>
        <v/>
      </c>
      <c r="Z31" s="30" t="str">
        <f>IFERROR(VLOOKUP("地学基礎"&amp;$R31&amp;Z$5,'oppシート問い（全科目）'!$B$5:$F$124,5,FALSE),"")</f>
        <v/>
      </c>
      <c r="AA31" s="30" t="str">
        <f>IFERROR(VLOOKUP("地学基礎"&amp;$R31&amp;AA$5,'oppシート問い（全科目）'!$B$5:$F$124,5,FALSE),"")</f>
        <v/>
      </c>
      <c r="AB31" s="30" t="str">
        <f>IFERROR(VLOOKUP("地学基礎"&amp;$R31&amp;AB$5,'oppシート問い（全科目）'!$B$5:$F$124,5,FALSE),"")</f>
        <v/>
      </c>
    </row>
    <row r="32" spans="18:28">
      <c r="R32" s="23">
        <v>3</v>
      </c>
      <c r="S32" s="30" t="str">
        <f>IFERROR(VLOOKUP($R32,'oppシート問い（全科目）'!$C$95:$F$124,2,FALSE),"")</f>
        <v>大気と海洋</v>
      </c>
      <c r="T32" s="30" t="str">
        <f>IFERROR(VLOOKUP("地学基礎"&amp;$R32&amp;T$5,'oppシート問い（全科目）'!$B$5:$F$124,5,FALSE),"")</f>
        <v>大気の構造</v>
      </c>
      <c r="U32" s="30" t="str">
        <f>IFERROR(VLOOKUP("地学基礎"&amp;$R32&amp;U$5,'oppシート問い（全科目）'!$B$5:$F$124,5,FALSE),"")</f>
        <v>太陽放射と大気・海水の運動</v>
      </c>
      <c r="V32" s="30" t="str">
        <f>IFERROR(VLOOKUP("地学基礎"&amp;$R32&amp;V$5,'oppシート問い（全科目）'!$B$5:$F$124,5,FALSE),"")</f>
        <v>日本の天気</v>
      </c>
      <c r="W32" s="30" t="str">
        <f>IFERROR(VLOOKUP("地学基礎"&amp;$R32&amp;W$5,'oppシート問い（全科目）'!$B$5:$F$124,5,FALSE),"")</f>
        <v/>
      </c>
      <c r="X32" s="30" t="str">
        <f>IFERROR(VLOOKUP("地学基礎"&amp;$R32&amp;X$5,'oppシート問い（全科目）'!$B$5:$F$124,5,FALSE),"")</f>
        <v/>
      </c>
      <c r="Y32" s="30" t="str">
        <f>IFERROR(VLOOKUP("地学基礎"&amp;$R32&amp;Y$5,'oppシート問い（全科目）'!$B$5:$F$124,5,FALSE),"")</f>
        <v/>
      </c>
      <c r="Z32" s="30" t="str">
        <f>IFERROR(VLOOKUP("地学基礎"&amp;$R32&amp;Z$5,'oppシート問い（全科目）'!$B$5:$F$124,5,FALSE),"")</f>
        <v/>
      </c>
      <c r="AA32" s="30" t="str">
        <f>IFERROR(VLOOKUP("地学基礎"&amp;$R32&amp;AA$5,'oppシート問い（全科目）'!$B$5:$F$124,5,FALSE),"")</f>
        <v/>
      </c>
      <c r="AB32" s="30" t="str">
        <f>IFERROR(VLOOKUP("地学基礎"&amp;$R32&amp;AB$5,'oppシート問い（全科目）'!$B$5:$F$124,5,FALSE),"")</f>
        <v/>
      </c>
    </row>
    <row r="33" spans="18:28">
      <c r="R33" s="23">
        <v>4</v>
      </c>
      <c r="S33" s="30" t="str">
        <f>IFERROR(VLOOKUP($R33,'oppシート問い（全科目）'!$C$95:$F$124,2,FALSE),"")</f>
        <v>宇宙の構成</v>
      </c>
      <c r="T33" s="30" t="str">
        <f>IFERROR(VLOOKUP("地学基礎"&amp;$R33&amp;T$5,'oppシート問い（全科目）'!$B$5:$F$124,5,FALSE),"")</f>
        <v>太陽系と太陽</v>
      </c>
      <c r="U33" s="30" t="str">
        <f>IFERROR(VLOOKUP("地学基礎"&amp;$R33&amp;U$5,'oppシート問い（全科目）'!$B$5:$F$124,5,FALSE),"")</f>
        <v>恒星としての太陽の進化</v>
      </c>
      <c r="V33" s="30" t="str">
        <f>IFERROR(VLOOKUP("地学基礎"&amp;$R33&amp;V$5,'oppシート問い（全科目）'!$B$5:$F$124,5,FALSE),"")</f>
        <v>銀河系と宇宙</v>
      </c>
      <c r="W33" s="30" t="str">
        <f>IFERROR(VLOOKUP("地学基礎"&amp;$R33&amp;W$5,'oppシート問い（全科目）'!$B$5:$F$124,5,FALSE),"")</f>
        <v/>
      </c>
      <c r="X33" s="30" t="str">
        <f>IFERROR(VLOOKUP("地学基礎"&amp;$R33&amp;X$5,'oppシート問い（全科目）'!$B$5:$F$124,5,FALSE),"")</f>
        <v/>
      </c>
      <c r="Y33" s="30" t="str">
        <f>IFERROR(VLOOKUP("地学基礎"&amp;$R33&amp;Y$5,'oppシート問い（全科目）'!$B$5:$F$124,5,FALSE),"")</f>
        <v/>
      </c>
      <c r="Z33" s="30" t="str">
        <f>IFERROR(VLOOKUP("地学基礎"&amp;$R33&amp;Z$5,'oppシート問い（全科目）'!$B$5:$F$124,5,FALSE),"")</f>
        <v/>
      </c>
      <c r="AA33" s="30" t="str">
        <f>IFERROR(VLOOKUP("地学基礎"&amp;$R33&amp;AA$5,'oppシート問い（全科目）'!$B$5:$F$124,5,FALSE),"")</f>
        <v/>
      </c>
      <c r="AB33" s="30" t="str">
        <f>IFERROR(VLOOKUP("地学基礎"&amp;$R33&amp;AB$5,'oppシート問い（全科目）'!$B$5:$F$124,5,FALSE),"")</f>
        <v/>
      </c>
    </row>
    <row r="34" spans="18:28">
      <c r="R34" s="23">
        <v>5</v>
      </c>
      <c r="S34" s="30" t="str">
        <f>IFERROR(VLOOKUP($R34,'oppシート問い（全科目）'!$C$95:$F$124,2,FALSE),"")</f>
        <v>自然との共生</v>
      </c>
      <c r="T34" s="30" t="str">
        <f>IFERROR(VLOOKUP("地学基礎"&amp;$R34&amp;T$5,'oppシート問い（全科目）'!$B$5:$F$124,5,FALSE),"")</f>
        <v>自然との共生</v>
      </c>
      <c r="U34" s="30" t="str">
        <f>IFERROR(VLOOKUP("地学基礎"&amp;$R34&amp;U$5,'oppシート問い（全科目）'!$B$5:$F$124,5,FALSE),"")</f>
        <v/>
      </c>
      <c r="V34" s="30" t="str">
        <f>IFERROR(VLOOKUP("地学基礎"&amp;$R34&amp;V$5,'oppシート問い（全科目）'!$B$5:$F$124,5,FALSE),"")</f>
        <v/>
      </c>
      <c r="W34" s="30" t="str">
        <f>IFERROR(VLOOKUP("地学基礎"&amp;$R34&amp;W$5,'oppシート問い（全科目）'!$B$5:$F$124,5,FALSE),"")</f>
        <v/>
      </c>
      <c r="X34" s="30" t="str">
        <f>IFERROR(VLOOKUP("地学基礎"&amp;$R34&amp;X$5,'oppシート問い（全科目）'!$B$5:$F$124,5,FALSE),"")</f>
        <v/>
      </c>
      <c r="Y34" s="30" t="str">
        <f>IFERROR(VLOOKUP("地学基礎"&amp;$R34&amp;Y$5,'oppシート問い（全科目）'!$B$5:$F$124,5,FALSE),"")</f>
        <v/>
      </c>
      <c r="Z34" s="30" t="str">
        <f>IFERROR(VLOOKUP("地学基礎"&amp;$R34&amp;Z$5,'oppシート問い（全科目）'!$B$5:$F$124,5,FALSE),"")</f>
        <v/>
      </c>
      <c r="AA34" s="30" t="str">
        <f>IFERROR(VLOOKUP("地学基礎"&amp;$R34&amp;AA$5,'oppシート問い（全科目）'!$B$5:$F$124,5,FALSE),"")</f>
        <v/>
      </c>
      <c r="AB34" s="30" t="str">
        <f>IFERROR(VLOOKUP("地学基礎"&amp;$R34&amp;AB$5,'oppシート問い（全科目）'!$B$5:$F$124,5,FALSE),"")</f>
        <v/>
      </c>
    </row>
    <row r="35" spans="18:28">
      <c r="R35" s="23">
        <v>6</v>
      </c>
      <c r="S35" s="30" t="str">
        <f>IFERROR(VLOOKUP($R35,'oppシート問い（全科目）'!$C$95:$F$124,2,FALSE),"")</f>
        <v/>
      </c>
      <c r="T35" s="30" t="str">
        <f>IFERROR(VLOOKUP("地学基礎"&amp;$R35&amp;T$5,'oppシート問い（全科目）'!$B$5:$F$124,5,FALSE),"")</f>
        <v/>
      </c>
      <c r="U35" s="30" t="str">
        <f>IFERROR(VLOOKUP("地学基礎"&amp;$R35&amp;U$5,'oppシート問い（全科目）'!$B$5:$F$124,5,FALSE),"")</f>
        <v/>
      </c>
      <c r="V35" s="30" t="str">
        <f>IFERROR(VLOOKUP("地学基礎"&amp;$R35&amp;V$5,'oppシート問い（全科目）'!$B$5:$F$124,5,FALSE),"")</f>
        <v/>
      </c>
      <c r="W35" s="30" t="str">
        <f>IFERROR(VLOOKUP("地学基礎"&amp;$R35&amp;W$5,'oppシート問い（全科目）'!$B$5:$F$124,5,FALSE),"")</f>
        <v/>
      </c>
      <c r="X35" s="30" t="str">
        <f>IFERROR(VLOOKUP("地学基礎"&amp;$R35&amp;X$5,'oppシート問い（全科目）'!$B$5:$F$124,5,FALSE),"")</f>
        <v/>
      </c>
      <c r="Y35" s="30" t="str">
        <f>IFERROR(VLOOKUP("地学基礎"&amp;$R35&amp;Y$5,'oppシート問い（全科目）'!$B$5:$F$124,5,FALSE),"")</f>
        <v/>
      </c>
      <c r="Z35" s="30" t="str">
        <f>IFERROR(VLOOKUP("地学基礎"&amp;$R35&amp;Z$5,'oppシート問い（全科目）'!$B$5:$F$124,5,FALSE),"")</f>
        <v/>
      </c>
      <c r="AA35" s="30" t="str">
        <f>IFERROR(VLOOKUP("地学基礎"&amp;$R35&amp;AA$5,'oppシート問い（全科目）'!$B$5:$F$124,5,FALSE),"")</f>
        <v/>
      </c>
      <c r="AB35" s="30" t="str">
        <f>IFERROR(VLOOKUP("地学基礎"&amp;$R35&amp;AB$5,'oppシート問い（全科目）'!$B$5:$F$124,5,FALSE),"")</f>
        <v/>
      </c>
    </row>
    <row r="36" spans="18:28">
      <c r="R36" s="23">
        <v>7</v>
      </c>
      <c r="S36" s="30" t="str">
        <f>IFERROR(VLOOKUP($R36,'oppシート問い（全科目）'!$C$95:$F$124,2,FALSE),"")</f>
        <v/>
      </c>
      <c r="T36" s="30" t="str">
        <f>IFERROR(VLOOKUP("地学基礎"&amp;$R36&amp;T$5,'oppシート問い（全科目）'!$B$5:$F$124,5,FALSE),"")</f>
        <v/>
      </c>
      <c r="U36" s="30" t="str">
        <f>IFERROR(VLOOKUP("地学基礎"&amp;$R36&amp;U$5,'oppシート問い（全科目）'!$B$5:$F$124,5,FALSE),"")</f>
        <v/>
      </c>
      <c r="V36" s="30" t="str">
        <f>IFERROR(VLOOKUP("地学基礎"&amp;$R36&amp;V$5,'oppシート問い（全科目）'!$B$5:$F$124,5,FALSE),"")</f>
        <v/>
      </c>
      <c r="W36" s="30" t="str">
        <f>IFERROR(VLOOKUP("地学基礎"&amp;$R36&amp;W$5,'oppシート問い（全科目）'!$B$5:$F$124,5,FALSE),"")</f>
        <v/>
      </c>
      <c r="X36" s="30" t="str">
        <f>IFERROR(VLOOKUP("地学基礎"&amp;$R36&amp;X$5,'oppシート問い（全科目）'!$B$5:$F$124,5,FALSE),"")</f>
        <v/>
      </c>
      <c r="Y36" s="30" t="str">
        <f>IFERROR(VLOOKUP("地学基礎"&amp;$R36&amp;Y$5,'oppシート問い（全科目）'!$B$5:$F$124,5,FALSE),"")</f>
        <v/>
      </c>
      <c r="Z36" s="30" t="str">
        <f>IFERROR(VLOOKUP("地学基礎"&amp;$R36&amp;Z$5,'oppシート問い（全科目）'!$B$5:$F$124,5,FALSE),"")</f>
        <v/>
      </c>
      <c r="AA36" s="30" t="str">
        <f>IFERROR(VLOOKUP("地学基礎"&amp;$R36&amp;AA$5,'oppシート問い（全科目）'!$B$5:$F$124,5,FALSE),"")</f>
        <v/>
      </c>
      <c r="AB36" s="30" t="str">
        <f>IFERROR(VLOOKUP("地学基礎"&amp;$R36&amp;AB$5,'oppシート問い（全科目）'!$B$5:$F$124,5,FALSE),"")</f>
        <v/>
      </c>
    </row>
    <row r="37" spans="18:28">
      <c r="R37" s="23">
        <v>8</v>
      </c>
      <c r="S37" s="30" t="str">
        <f>IFERROR(VLOOKUP($R37,'oppシート問い（全科目）'!$C$95:$F$124,2,FALSE),"")</f>
        <v/>
      </c>
      <c r="T37" s="30" t="str">
        <f>IFERROR(VLOOKUP("地学基礎"&amp;$R37&amp;T$5,'oppシート問い（全科目）'!$B$5:$F$124,5,FALSE),"")</f>
        <v/>
      </c>
      <c r="U37" s="30" t="str">
        <f>IFERROR(VLOOKUP("地学基礎"&amp;$R37&amp;U$5,'oppシート問い（全科目）'!$B$5:$F$124,5,FALSE),"")</f>
        <v/>
      </c>
      <c r="V37" s="30" t="str">
        <f>IFERROR(VLOOKUP("地学基礎"&amp;$R37&amp;V$5,'oppシート問い（全科目）'!$B$5:$F$124,5,FALSE),"")</f>
        <v/>
      </c>
      <c r="W37" s="30" t="str">
        <f>IFERROR(VLOOKUP("地学基礎"&amp;$R37&amp;W$5,'oppシート問い（全科目）'!$B$5:$F$124,5,FALSE),"")</f>
        <v/>
      </c>
      <c r="X37" s="30" t="str">
        <f>IFERROR(VLOOKUP("地学基礎"&amp;$R37&amp;X$5,'oppシート問い（全科目）'!$B$5:$F$124,5,FALSE),"")</f>
        <v/>
      </c>
      <c r="Y37" s="30" t="str">
        <f>IFERROR(VLOOKUP("地学基礎"&amp;$R37&amp;Y$5,'oppシート問い（全科目）'!$B$5:$F$124,5,FALSE),"")</f>
        <v/>
      </c>
      <c r="Z37" s="30" t="str">
        <f>IFERROR(VLOOKUP("地学基礎"&amp;$R37&amp;Z$5,'oppシート問い（全科目）'!$B$5:$F$124,5,FALSE),"")</f>
        <v/>
      </c>
      <c r="AA37" s="30" t="str">
        <f>IFERROR(VLOOKUP("地学基礎"&amp;$R37&amp;AA$5,'oppシート問い（全科目）'!$B$5:$F$124,5,FALSE),"")</f>
        <v/>
      </c>
      <c r="AB37" s="30" t="str">
        <f>IFERROR(VLOOKUP("地学基礎"&amp;$R37&amp;AB$5,'oppシート問い（全科目）'!$B$5:$F$124,5,FALSE),"")</f>
        <v/>
      </c>
    </row>
  </sheetData>
  <sheetProtection sheet="1" selectLockedCells="1"/>
  <mergeCells count="5">
    <mergeCell ref="B6:B13"/>
    <mergeCell ref="B2:F2"/>
    <mergeCell ref="H2:I2"/>
    <mergeCell ref="C6:C13"/>
    <mergeCell ref="T4:AB4"/>
  </mergeCells>
  <phoneticPr fontId="17"/>
  <conditionalFormatting sqref="G2">
    <cfRule type="expression" dxfId="1" priority="2">
      <formula>$H$2="番号を選び直してください。"</formula>
    </cfRule>
  </conditionalFormatting>
  <conditionalFormatting sqref="H2:I2">
    <cfRule type="expression" dxfId="0" priority="1">
      <formula>$H$2="番号を選び直してください。"</formula>
    </cfRule>
  </conditionalFormatting>
  <dataValidations count="3">
    <dataValidation type="list" allowBlank="1" showInputMessage="1" showErrorMessage="1" sqref="B6:B13">
      <formula1>$Q$6:$Q$9</formula1>
    </dataValidation>
    <dataValidation type="list" allowBlank="1" showInputMessage="1" showErrorMessage="1" sqref="G2">
      <formula1>$F$6:$F$13</formula1>
    </dataValidation>
    <dataValidation type="list" allowBlank="1" showInputMessage="1" showErrorMessage="1" sqref="C6:C13">
      <formula1>$D$6:$D$13</formula1>
    </dataValidation>
  </dataValidations>
  <pageMargins left="0.7" right="0.7" top="0.75" bottom="0.75" header="0.3" footer="0.3"/>
  <pageSetup paperSize="9"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C5:P29"/>
  <sheetViews>
    <sheetView view="pageBreakPreview" topLeftCell="D34" zoomScaleNormal="100" zoomScaleSheetLayoutView="100" workbookViewId="0">
      <selection activeCell="N18" sqref="N18"/>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9" spans="3:6" ht="24">
      <c r="C29" s="14" t="s">
        <v>11</v>
      </c>
      <c r="D29" s="181" t="str">
        <f>$O$9</f>
        <v>原子の構造</v>
      </c>
      <c r="E29" s="181"/>
      <c r="F29" s="14" t="s">
        <v>12</v>
      </c>
    </row>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C5:P29"/>
  <sheetViews>
    <sheetView view="pageBreakPreview" topLeftCell="A51" zoomScaleNormal="100" zoomScaleSheetLayoutView="100" workbookViewId="0">
      <selection activeCell="H64" sqref="H6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8" spans="3:6" ht="6.75" customHeight="1"/>
    <row r="29" spans="3:6" ht="24">
      <c r="C29" s="14" t="s">
        <v>11</v>
      </c>
      <c r="D29" s="181" t="str">
        <f>$O$9</f>
        <v>原子の構造</v>
      </c>
      <c r="E29" s="181"/>
      <c r="F29" s="14" t="s">
        <v>12</v>
      </c>
    </row>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C5:P29"/>
  <sheetViews>
    <sheetView view="pageBreakPreview" topLeftCell="A51" zoomScaleNormal="100" zoomScaleSheetLayoutView="100" workbookViewId="0">
      <selection activeCell="K67" sqref="K67"/>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8" spans="3:6" ht="6.75" customHeight="1"/>
    <row r="29" spans="3:6" ht="24">
      <c r="C29" s="14" t="s">
        <v>11</v>
      </c>
      <c r="D29" s="181" t="str">
        <f>$O$9</f>
        <v>原子の構造</v>
      </c>
      <c r="E29" s="181"/>
      <c r="F29" s="14" t="s">
        <v>12</v>
      </c>
    </row>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C5:P29"/>
  <sheetViews>
    <sheetView view="pageBreakPreview" topLeftCell="A51" zoomScaleNormal="100" zoomScaleSheetLayoutView="100" workbookViewId="0">
      <selection activeCell="H64" sqref="H6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8" spans="3:6" ht="6.75" customHeight="1"/>
    <row r="29" spans="3:6" ht="24">
      <c r="C29" s="14" t="s">
        <v>11</v>
      </c>
      <c r="D29" s="181" t="str">
        <f>$O$9</f>
        <v>原子の構造</v>
      </c>
      <c r="E29" s="181"/>
      <c r="F29" s="14" t="s">
        <v>12</v>
      </c>
    </row>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00B0F0"/>
  </sheetPr>
  <dimension ref="A1:I32"/>
  <sheetViews>
    <sheetView zoomScale="70" zoomScaleNormal="70" workbookViewId="0">
      <selection activeCell="A3" sqref="A3"/>
    </sheetView>
  </sheetViews>
  <sheetFormatPr defaultColWidth="9" defaultRowHeight="18.75"/>
  <cols>
    <col min="1" max="1" width="9" style="5"/>
    <col min="2" max="2" width="13" style="5" bestFit="1" customWidth="1"/>
    <col min="3" max="3" width="4.875" style="5" customWidth="1"/>
    <col min="4" max="4" width="21.875" style="2" customWidth="1"/>
    <col min="5" max="5" width="5" style="3" customWidth="1"/>
    <col min="6" max="6" width="32.125" style="5" customWidth="1"/>
    <col min="7" max="7" width="73.5" style="5" customWidth="1"/>
    <col min="8" max="8" width="50" style="5" customWidth="1"/>
    <col min="9" max="11" width="9" style="5"/>
    <col min="12" max="12" width="58" style="5" customWidth="1"/>
    <col min="13" max="16384" width="9" style="5"/>
  </cols>
  <sheetData>
    <row r="1" spans="1:9" ht="34.5" customHeight="1">
      <c r="C1" s="1" t="s">
        <v>2</v>
      </c>
      <c r="F1" s="4" t="s">
        <v>94</v>
      </c>
    </row>
    <row r="2" spans="1:9" ht="19.5" thickBot="1">
      <c r="B2" s="159" t="s">
        <v>178</v>
      </c>
      <c r="C2" s="87" t="s">
        <v>4</v>
      </c>
      <c r="D2" s="67"/>
      <c r="E2" s="88" t="s">
        <v>24</v>
      </c>
      <c r="F2" s="21" t="s">
        <v>5</v>
      </c>
      <c r="G2" s="21" t="s">
        <v>6</v>
      </c>
      <c r="H2" s="21" t="s">
        <v>7</v>
      </c>
    </row>
    <row r="3" spans="1:9" ht="44.25" customHeight="1" thickTop="1">
      <c r="A3" s="5" t="str">
        <f>"物理基礎"&amp;$B3</f>
        <v>物理基礎1</v>
      </c>
      <c r="B3" s="5">
        <v>1</v>
      </c>
      <c r="C3" s="57">
        <v>1</v>
      </c>
      <c r="D3" s="93" t="s">
        <v>119</v>
      </c>
      <c r="E3" s="59">
        <v>1</v>
      </c>
      <c r="F3" s="82" t="s">
        <v>123</v>
      </c>
      <c r="G3" s="86" t="s">
        <v>133</v>
      </c>
      <c r="H3" s="60"/>
      <c r="I3" s="5" t="str">
        <f>"物理基礎"&amp;$B3</f>
        <v>物理基礎1</v>
      </c>
    </row>
    <row r="4" spans="1:9" ht="42" customHeight="1">
      <c r="A4" s="5" t="str">
        <f t="shared" ref="A4:A32" si="0">"物理基礎"&amp;$B4</f>
        <v>物理基礎2</v>
      </c>
      <c r="B4" s="5">
        <v>2</v>
      </c>
      <c r="C4" s="89">
        <v>1</v>
      </c>
      <c r="D4" s="83" t="s">
        <v>119</v>
      </c>
      <c r="E4" s="91">
        <v>2</v>
      </c>
      <c r="F4" s="90" t="s">
        <v>124</v>
      </c>
      <c r="G4" s="94" t="s">
        <v>136</v>
      </c>
      <c r="H4" s="92"/>
      <c r="I4" s="5" t="str">
        <f t="shared" ref="I4:I32" si="1">"物理基礎"&amp;$B4</f>
        <v>物理基礎2</v>
      </c>
    </row>
    <row r="5" spans="1:9" ht="51.75" customHeight="1" thickBot="1">
      <c r="A5" s="5" t="str">
        <f t="shared" si="0"/>
        <v>物理基礎3</v>
      </c>
      <c r="B5" s="5">
        <v>3</v>
      </c>
      <c r="C5" s="10">
        <v>1</v>
      </c>
      <c r="D5" s="84" t="s">
        <v>119</v>
      </c>
      <c r="E5" s="72">
        <v>3</v>
      </c>
      <c r="F5" s="84" t="s">
        <v>125</v>
      </c>
      <c r="G5" s="85" t="s">
        <v>137</v>
      </c>
      <c r="H5" s="12"/>
      <c r="I5" s="5" t="str">
        <f t="shared" si="1"/>
        <v>物理基礎3</v>
      </c>
    </row>
    <row r="6" spans="1:9" ht="43.5" customHeight="1" thickTop="1">
      <c r="A6" s="5" t="str">
        <f t="shared" si="0"/>
        <v>物理基礎4</v>
      </c>
      <c r="B6" s="5">
        <v>4</v>
      </c>
      <c r="C6" s="57">
        <v>2</v>
      </c>
      <c r="D6" s="82" t="s">
        <v>120</v>
      </c>
      <c r="E6" s="59">
        <v>1</v>
      </c>
      <c r="F6" s="82" t="s">
        <v>126</v>
      </c>
      <c r="G6" s="86" t="s">
        <v>134</v>
      </c>
      <c r="H6" s="60"/>
      <c r="I6" s="5" t="str">
        <f t="shared" si="1"/>
        <v>物理基礎4</v>
      </c>
    </row>
    <row r="7" spans="1:9" ht="43.5" customHeight="1" thickBot="1">
      <c r="A7" s="5" t="str">
        <f t="shared" si="0"/>
        <v>物理基礎5</v>
      </c>
      <c r="B7" s="5">
        <v>5</v>
      </c>
      <c r="C7" s="10">
        <v>2</v>
      </c>
      <c r="D7" s="84" t="s">
        <v>120</v>
      </c>
      <c r="E7" s="72">
        <v>2</v>
      </c>
      <c r="F7" s="84" t="s">
        <v>127</v>
      </c>
      <c r="G7" s="85" t="s">
        <v>135</v>
      </c>
      <c r="H7" s="12"/>
      <c r="I7" s="5" t="str">
        <f t="shared" si="1"/>
        <v>物理基礎5</v>
      </c>
    </row>
    <row r="8" spans="1:9" ht="44.25" customHeight="1" thickTop="1">
      <c r="A8" s="5" t="str">
        <f t="shared" si="0"/>
        <v>物理基礎6</v>
      </c>
      <c r="B8" s="5">
        <v>6</v>
      </c>
      <c r="C8" s="57">
        <v>3</v>
      </c>
      <c r="D8" s="82" t="s">
        <v>121</v>
      </c>
      <c r="E8" s="59">
        <v>1</v>
      </c>
      <c r="F8" s="82" t="s">
        <v>128</v>
      </c>
      <c r="G8" s="96" t="s">
        <v>141</v>
      </c>
      <c r="H8" s="60"/>
      <c r="I8" s="5" t="str">
        <f t="shared" si="1"/>
        <v>物理基礎6</v>
      </c>
    </row>
    <row r="9" spans="1:9" ht="45" customHeight="1" thickBot="1">
      <c r="A9" s="5" t="str">
        <f t="shared" si="0"/>
        <v>物理基礎7</v>
      </c>
      <c r="B9" s="5">
        <v>7</v>
      </c>
      <c r="C9" s="10">
        <v>3</v>
      </c>
      <c r="D9" s="84" t="s">
        <v>121</v>
      </c>
      <c r="E9" s="81">
        <v>2</v>
      </c>
      <c r="F9" s="84" t="s">
        <v>129</v>
      </c>
      <c r="G9" s="85" t="s">
        <v>138</v>
      </c>
      <c r="H9" s="12"/>
      <c r="I9" s="5" t="str">
        <f t="shared" si="1"/>
        <v>物理基礎7</v>
      </c>
    </row>
    <row r="10" spans="1:9" ht="46.5" customHeight="1" thickTop="1">
      <c r="A10" s="5" t="str">
        <f t="shared" si="0"/>
        <v>物理基礎8</v>
      </c>
      <c r="B10" s="5">
        <v>8</v>
      </c>
      <c r="C10" s="57">
        <v>4</v>
      </c>
      <c r="D10" s="82" t="s">
        <v>122</v>
      </c>
      <c r="E10" s="59">
        <v>1</v>
      </c>
      <c r="F10" s="82" t="s">
        <v>130</v>
      </c>
      <c r="G10" s="96" t="s">
        <v>140</v>
      </c>
      <c r="H10" s="60"/>
      <c r="I10" s="5" t="str">
        <f t="shared" si="1"/>
        <v>物理基礎8</v>
      </c>
    </row>
    <row r="11" spans="1:9" ht="36.75" customHeight="1">
      <c r="A11" s="5" t="str">
        <f t="shared" si="0"/>
        <v>物理基礎9</v>
      </c>
      <c r="B11" s="5">
        <v>9</v>
      </c>
      <c r="C11" s="9">
        <v>4</v>
      </c>
      <c r="D11" s="83" t="s">
        <v>122</v>
      </c>
      <c r="E11" s="8">
        <v>2</v>
      </c>
      <c r="F11" s="83" t="s">
        <v>131</v>
      </c>
      <c r="G11" s="95" t="s">
        <v>142</v>
      </c>
      <c r="H11" s="6"/>
      <c r="I11" s="5" t="str">
        <f t="shared" si="1"/>
        <v>物理基礎9</v>
      </c>
    </row>
    <row r="12" spans="1:9" ht="36.75" customHeight="1" thickBot="1">
      <c r="A12" s="5" t="str">
        <f t="shared" si="0"/>
        <v>物理基礎10</v>
      </c>
      <c r="B12" s="5">
        <v>10</v>
      </c>
      <c r="C12" s="10">
        <v>4</v>
      </c>
      <c r="D12" s="84" t="s">
        <v>122</v>
      </c>
      <c r="E12" s="72">
        <v>3</v>
      </c>
      <c r="F12" s="84" t="s">
        <v>132</v>
      </c>
      <c r="G12" s="97" t="s">
        <v>143</v>
      </c>
      <c r="H12" s="12"/>
      <c r="I12" s="5" t="str">
        <f t="shared" si="1"/>
        <v>物理基礎10</v>
      </c>
    </row>
    <row r="13" spans="1:9" ht="19.5" thickTop="1">
      <c r="A13" s="5" t="str">
        <f t="shared" si="0"/>
        <v>物理基礎</v>
      </c>
      <c r="C13" s="59"/>
      <c r="D13" s="134"/>
      <c r="E13" s="59"/>
      <c r="F13" s="60"/>
      <c r="G13" s="60"/>
      <c r="H13" s="60"/>
      <c r="I13" s="5" t="str">
        <f t="shared" si="1"/>
        <v>物理基礎</v>
      </c>
    </row>
    <row r="14" spans="1:9">
      <c r="A14" s="5" t="str">
        <f t="shared" si="0"/>
        <v>物理基礎</v>
      </c>
      <c r="C14" s="8"/>
      <c r="D14" s="7"/>
      <c r="E14" s="8"/>
      <c r="F14" s="6"/>
      <c r="G14" s="6"/>
      <c r="H14" s="6"/>
      <c r="I14" s="5" t="str">
        <f t="shared" si="1"/>
        <v>物理基礎</v>
      </c>
    </row>
    <row r="15" spans="1:9">
      <c r="A15" s="5" t="str">
        <f t="shared" si="0"/>
        <v>物理基礎</v>
      </c>
      <c r="C15" s="8"/>
      <c r="D15" s="7"/>
      <c r="E15" s="8"/>
      <c r="F15" s="6"/>
      <c r="G15" s="6"/>
      <c r="H15" s="6"/>
      <c r="I15" s="5" t="str">
        <f t="shared" si="1"/>
        <v>物理基礎</v>
      </c>
    </row>
    <row r="16" spans="1:9">
      <c r="A16" s="5" t="str">
        <f t="shared" si="0"/>
        <v>物理基礎</v>
      </c>
      <c r="C16" s="8"/>
      <c r="D16" s="7"/>
      <c r="E16" s="8"/>
      <c r="F16" s="6"/>
      <c r="G16" s="6"/>
      <c r="H16" s="6"/>
      <c r="I16" s="5" t="str">
        <f t="shared" si="1"/>
        <v>物理基礎</v>
      </c>
    </row>
    <row r="17" spans="1:9">
      <c r="A17" s="5" t="str">
        <f t="shared" si="0"/>
        <v>物理基礎</v>
      </c>
      <c r="C17" s="8"/>
      <c r="D17" s="7"/>
      <c r="E17" s="8"/>
      <c r="F17" s="6"/>
      <c r="G17" s="6"/>
      <c r="H17" s="6"/>
      <c r="I17" s="5" t="str">
        <f t="shared" si="1"/>
        <v>物理基礎</v>
      </c>
    </row>
    <row r="18" spans="1:9">
      <c r="A18" s="5" t="str">
        <f t="shared" si="0"/>
        <v>物理基礎</v>
      </c>
      <c r="C18" s="6"/>
      <c r="D18" s="7"/>
      <c r="E18" s="8"/>
      <c r="F18" s="6"/>
      <c r="G18" s="6"/>
      <c r="H18" s="6"/>
      <c r="I18" s="5" t="str">
        <f t="shared" si="1"/>
        <v>物理基礎</v>
      </c>
    </row>
    <row r="19" spans="1:9">
      <c r="A19" s="5" t="str">
        <f t="shared" si="0"/>
        <v>物理基礎</v>
      </c>
      <c r="C19" s="6"/>
      <c r="D19" s="7"/>
      <c r="E19" s="8"/>
      <c r="F19" s="6"/>
      <c r="G19" s="6"/>
      <c r="H19" s="6"/>
      <c r="I19" s="5" t="str">
        <f t="shared" si="1"/>
        <v>物理基礎</v>
      </c>
    </row>
    <row r="20" spans="1:9">
      <c r="A20" s="5" t="str">
        <f t="shared" si="0"/>
        <v>物理基礎</v>
      </c>
      <c r="C20" s="6"/>
      <c r="D20" s="7"/>
      <c r="E20" s="8"/>
      <c r="F20" s="6"/>
      <c r="G20" s="6"/>
      <c r="H20" s="6"/>
      <c r="I20" s="5" t="str">
        <f t="shared" si="1"/>
        <v>物理基礎</v>
      </c>
    </row>
    <row r="21" spans="1:9">
      <c r="A21" s="5" t="str">
        <f t="shared" si="0"/>
        <v>物理基礎</v>
      </c>
      <c r="C21" s="6"/>
      <c r="D21" s="7"/>
      <c r="E21" s="8"/>
      <c r="F21" s="6"/>
      <c r="G21" s="6"/>
      <c r="H21" s="6"/>
      <c r="I21" s="5" t="str">
        <f t="shared" si="1"/>
        <v>物理基礎</v>
      </c>
    </row>
    <row r="22" spans="1:9">
      <c r="A22" s="5" t="str">
        <f t="shared" si="0"/>
        <v>物理基礎</v>
      </c>
      <c r="C22" s="6"/>
      <c r="D22" s="7"/>
      <c r="E22" s="8"/>
      <c r="F22" s="6"/>
      <c r="G22" s="6"/>
      <c r="H22" s="6"/>
      <c r="I22" s="5" t="str">
        <f t="shared" si="1"/>
        <v>物理基礎</v>
      </c>
    </row>
    <row r="23" spans="1:9">
      <c r="A23" s="5" t="str">
        <f t="shared" si="0"/>
        <v>物理基礎</v>
      </c>
      <c r="C23" s="6"/>
      <c r="D23" s="7"/>
      <c r="E23" s="8"/>
      <c r="F23" s="6"/>
      <c r="G23" s="6"/>
      <c r="H23" s="6"/>
      <c r="I23" s="5" t="str">
        <f t="shared" si="1"/>
        <v>物理基礎</v>
      </c>
    </row>
    <row r="24" spans="1:9">
      <c r="A24" s="5" t="str">
        <f t="shared" si="0"/>
        <v>物理基礎</v>
      </c>
      <c r="C24" s="6"/>
      <c r="D24" s="7"/>
      <c r="E24" s="8"/>
      <c r="F24" s="6"/>
      <c r="G24" s="6"/>
      <c r="H24" s="6"/>
      <c r="I24" s="5" t="str">
        <f t="shared" si="1"/>
        <v>物理基礎</v>
      </c>
    </row>
    <row r="25" spans="1:9">
      <c r="A25" s="5" t="str">
        <f t="shared" si="0"/>
        <v>物理基礎</v>
      </c>
      <c r="C25" s="6"/>
      <c r="D25" s="7"/>
      <c r="E25" s="8"/>
      <c r="F25" s="6"/>
      <c r="G25" s="6"/>
      <c r="H25" s="6"/>
      <c r="I25" s="5" t="str">
        <f t="shared" si="1"/>
        <v>物理基礎</v>
      </c>
    </row>
    <row r="26" spans="1:9">
      <c r="A26" s="5" t="str">
        <f t="shared" si="0"/>
        <v>物理基礎</v>
      </c>
      <c r="C26" s="6"/>
      <c r="D26" s="7"/>
      <c r="E26" s="8"/>
      <c r="F26" s="6"/>
      <c r="G26" s="6"/>
      <c r="H26" s="6"/>
      <c r="I26" s="5" t="str">
        <f t="shared" si="1"/>
        <v>物理基礎</v>
      </c>
    </row>
    <row r="27" spans="1:9">
      <c r="A27" s="5" t="str">
        <f t="shared" si="0"/>
        <v>物理基礎</v>
      </c>
      <c r="C27" s="6"/>
      <c r="D27" s="7"/>
      <c r="E27" s="8"/>
      <c r="F27" s="6"/>
      <c r="G27" s="6"/>
      <c r="H27" s="6"/>
      <c r="I27" s="5" t="str">
        <f t="shared" si="1"/>
        <v>物理基礎</v>
      </c>
    </row>
    <row r="28" spans="1:9">
      <c r="A28" s="5" t="str">
        <f t="shared" si="0"/>
        <v>物理基礎</v>
      </c>
      <c r="C28" s="6"/>
      <c r="D28" s="7"/>
      <c r="E28" s="8"/>
      <c r="F28" s="6"/>
      <c r="G28" s="6"/>
      <c r="H28" s="6"/>
      <c r="I28" s="5" t="str">
        <f t="shared" si="1"/>
        <v>物理基礎</v>
      </c>
    </row>
    <row r="29" spans="1:9">
      <c r="A29" s="5" t="str">
        <f t="shared" si="0"/>
        <v>物理基礎</v>
      </c>
      <c r="C29" s="6"/>
      <c r="D29" s="7"/>
      <c r="E29" s="8"/>
      <c r="F29" s="6"/>
      <c r="G29" s="6"/>
      <c r="H29" s="6"/>
      <c r="I29" s="5" t="str">
        <f t="shared" si="1"/>
        <v>物理基礎</v>
      </c>
    </row>
    <row r="30" spans="1:9">
      <c r="A30" s="5" t="str">
        <f t="shared" si="0"/>
        <v>物理基礎</v>
      </c>
      <c r="C30" s="6"/>
      <c r="D30" s="7"/>
      <c r="E30" s="8"/>
      <c r="F30" s="6"/>
      <c r="G30" s="6"/>
      <c r="H30" s="6"/>
      <c r="I30" s="5" t="str">
        <f t="shared" si="1"/>
        <v>物理基礎</v>
      </c>
    </row>
    <row r="31" spans="1:9">
      <c r="A31" s="5" t="str">
        <f t="shared" si="0"/>
        <v>物理基礎</v>
      </c>
      <c r="C31" s="6"/>
      <c r="D31" s="7"/>
      <c r="E31" s="8"/>
      <c r="F31" s="6"/>
      <c r="G31" s="6"/>
      <c r="H31" s="6"/>
      <c r="I31" s="5" t="str">
        <f t="shared" si="1"/>
        <v>物理基礎</v>
      </c>
    </row>
    <row r="32" spans="1:9">
      <c r="A32" s="5" t="str">
        <f t="shared" si="0"/>
        <v>物理基礎</v>
      </c>
      <c r="C32" s="6"/>
      <c r="D32" s="7"/>
      <c r="E32" s="8"/>
      <c r="F32" s="6"/>
      <c r="G32" s="6"/>
      <c r="H32" s="6"/>
      <c r="I32" s="5" t="str">
        <f t="shared" si="1"/>
        <v>物理基礎</v>
      </c>
    </row>
  </sheetData>
  <phoneticPr fontId="17"/>
  <printOptions horizontalCentered="1" verticalCentered="1"/>
  <pageMargins left="0" right="0" top="0" bottom="0" header="0" footer="0"/>
  <pageSetup paperSize="12" scale="95"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sheetPr>
  <dimension ref="A1:I37"/>
  <sheetViews>
    <sheetView zoomScale="70" zoomScaleNormal="70" workbookViewId="0">
      <selection activeCell="A3" sqref="A3"/>
    </sheetView>
  </sheetViews>
  <sheetFormatPr defaultColWidth="9" defaultRowHeight="18.75"/>
  <cols>
    <col min="1" max="1" width="9" style="5"/>
    <col min="2" max="2" width="13" style="5" bestFit="1" customWidth="1"/>
    <col min="3" max="3" width="4.875" style="5" customWidth="1"/>
    <col min="4" max="4" width="25.5" style="2" bestFit="1" customWidth="1"/>
    <col min="5" max="5" width="5" style="3" customWidth="1"/>
    <col min="6" max="6" width="32.125" style="5" customWidth="1"/>
    <col min="7" max="7" width="60.75" style="5" customWidth="1"/>
    <col min="8" max="8" width="50" style="5" customWidth="1"/>
    <col min="9" max="11" width="9" style="5"/>
    <col min="12" max="12" width="58" style="5" customWidth="1"/>
    <col min="13" max="16384" width="9" style="5"/>
  </cols>
  <sheetData>
    <row r="1" spans="1:9" ht="34.5" customHeight="1">
      <c r="C1" s="1" t="s">
        <v>2</v>
      </c>
      <c r="F1" s="4" t="s">
        <v>15</v>
      </c>
    </row>
    <row r="2" spans="1:9">
      <c r="B2" s="159" t="s">
        <v>178</v>
      </c>
      <c r="C2" s="46" t="s">
        <v>24</v>
      </c>
      <c r="D2" s="7"/>
      <c r="E2" s="47" t="s">
        <v>4</v>
      </c>
      <c r="F2" s="6" t="s">
        <v>5</v>
      </c>
      <c r="G2" s="6" t="s">
        <v>6</v>
      </c>
      <c r="H2" s="6" t="s">
        <v>7</v>
      </c>
    </row>
    <row r="3" spans="1:9" ht="42" customHeight="1">
      <c r="A3" s="5" t="str">
        <f>"化学基礎"&amp;$B3</f>
        <v>化学基礎1</v>
      </c>
      <c r="B3" s="5">
        <v>1</v>
      </c>
      <c r="C3" s="9">
        <v>1</v>
      </c>
      <c r="D3" s="46" t="s">
        <v>25</v>
      </c>
      <c r="E3" s="8">
        <v>1</v>
      </c>
      <c r="F3" s="46" t="s">
        <v>29</v>
      </c>
      <c r="G3" s="103" t="s">
        <v>152</v>
      </c>
      <c r="H3" s="6"/>
      <c r="I3" s="5" t="str">
        <f>"化学基礎"&amp;$B3</f>
        <v>化学基礎1</v>
      </c>
    </row>
    <row r="4" spans="1:9" ht="27" customHeight="1">
      <c r="A4" s="5" t="str">
        <f t="shared" ref="A4:A32" si="0">"化学基礎"&amp;$B4</f>
        <v>化学基礎1</v>
      </c>
      <c r="B4" s="5">
        <v>1</v>
      </c>
      <c r="C4" s="9">
        <v>1</v>
      </c>
      <c r="D4" s="46" t="s">
        <v>25</v>
      </c>
      <c r="E4" s="8">
        <v>2</v>
      </c>
      <c r="F4" s="46" t="s">
        <v>30</v>
      </c>
      <c r="G4" s="101" t="s">
        <v>146</v>
      </c>
      <c r="H4" s="6"/>
      <c r="I4" s="5" t="str">
        <f t="shared" ref="I4:I32" si="1">"化学基礎"&amp;$B4</f>
        <v>化学基礎1</v>
      </c>
    </row>
    <row r="5" spans="1:9" ht="27" customHeight="1" thickBot="1">
      <c r="A5" s="5" t="str">
        <f t="shared" si="0"/>
        <v>化学基礎1</v>
      </c>
      <c r="B5" s="5">
        <v>1</v>
      </c>
      <c r="C5" s="19">
        <v>1</v>
      </c>
      <c r="D5" s="56" t="s">
        <v>25</v>
      </c>
      <c r="E5" s="20">
        <v>3</v>
      </c>
      <c r="F5" s="56" t="s">
        <v>31</v>
      </c>
      <c r="G5" s="102" t="s">
        <v>147</v>
      </c>
      <c r="H5" s="21"/>
      <c r="I5" s="5" t="str">
        <f t="shared" si="1"/>
        <v>化学基礎1</v>
      </c>
    </row>
    <row r="6" spans="1:9" ht="27" customHeight="1" thickTop="1">
      <c r="A6" s="5" t="str">
        <f t="shared" si="0"/>
        <v>化学基礎2</v>
      </c>
      <c r="B6" s="5">
        <v>2</v>
      </c>
      <c r="C6" s="57">
        <v>2</v>
      </c>
      <c r="D6" s="58" t="s">
        <v>26</v>
      </c>
      <c r="E6" s="59">
        <v>1</v>
      </c>
      <c r="F6" s="58" t="s">
        <v>32</v>
      </c>
      <c r="G6" s="106" t="s">
        <v>148</v>
      </c>
      <c r="H6" s="60"/>
      <c r="I6" s="5" t="str">
        <f t="shared" si="1"/>
        <v>化学基礎2</v>
      </c>
    </row>
    <row r="7" spans="1:9" ht="27" customHeight="1" thickBot="1">
      <c r="A7" s="5" t="str">
        <f t="shared" si="0"/>
        <v>化学基礎2</v>
      </c>
      <c r="B7" s="5">
        <v>2</v>
      </c>
      <c r="C7" s="10">
        <v>2</v>
      </c>
      <c r="D7" s="61" t="s">
        <v>26</v>
      </c>
      <c r="E7" s="11">
        <v>2</v>
      </c>
      <c r="F7" s="61" t="s">
        <v>33</v>
      </c>
      <c r="G7" s="107" t="s">
        <v>148</v>
      </c>
      <c r="H7" s="12"/>
      <c r="I7" s="5" t="str">
        <f t="shared" si="1"/>
        <v>化学基礎2</v>
      </c>
    </row>
    <row r="8" spans="1:9" ht="27" customHeight="1" thickTop="1">
      <c r="A8" s="5" t="str">
        <f t="shared" si="0"/>
        <v>化学基礎3</v>
      </c>
      <c r="B8" s="5">
        <v>3</v>
      </c>
      <c r="C8" s="57">
        <v>3</v>
      </c>
      <c r="D8" s="58" t="s">
        <v>27</v>
      </c>
      <c r="E8" s="59">
        <v>1</v>
      </c>
      <c r="F8" s="62" t="s">
        <v>34</v>
      </c>
      <c r="G8" s="62" t="s">
        <v>44</v>
      </c>
      <c r="H8" s="60"/>
      <c r="I8" s="5" t="str">
        <f t="shared" si="1"/>
        <v>化学基礎3</v>
      </c>
    </row>
    <row r="9" spans="1:9" ht="42" customHeight="1">
      <c r="A9" s="5" t="str">
        <f t="shared" si="0"/>
        <v>化学基礎3</v>
      </c>
      <c r="B9" s="5">
        <v>3</v>
      </c>
      <c r="C9" s="9">
        <v>3</v>
      </c>
      <c r="D9" s="46" t="s">
        <v>27</v>
      </c>
      <c r="E9" s="8">
        <v>2</v>
      </c>
      <c r="F9" s="48" t="s">
        <v>35</v>
      </c>
      <c r="G9" s="103" t="s">
        <v>153</v>
      </c>
      <c r="H9" s="6"/>
      <c r="I9" s="5" t="str">
        <f t="shared" si="1"/>
        <v>化学基礎3</v>
      </c>
    </row>
    <row r="10" spans="1:9" ht="27" customHeight="1">
      <c r="A10" s="5" t="str">
        <f t="shared" si="0"/>
        <v>化学基礎3</v>
      </c>
      <c r="B10" s="5">
        <v>3</v>
      </c>
      <c r="C10" s="9">
        <v>3</v>
      </c>
      <c r="D10" s="46" t="s">
        <v>27</v>
      </c>
      <c r="E10" s="8">
        <v>3</v>
      </c>
      <c r="F10" s="48" t="s">
        <v>36</v>
      </c>
      <c r="G10" s="101" t="s">
        <v>154</v>
      </c>
      <c r="H10" s="6"/>
      <c r="I10" s="5" t="str">
        <f t="shared" si="1"/>
        <v>化学基礎3</v>
      </c>
    </row>
    <row r="11" spans="1:9" ht="27" customHeight="1">
      <c r="A11" s="5" t="str">
        <f t="shared" si="0"/>
        <v>化学基礎3</v>
      </c>
      <c r="B11" s="5">
        <v>3</v>
      </c>
      <c r="C11" s="9">
        <v>3</v>
      </c>
      <c r="D11" s="46" t="s">
        <v>27</v>
      </c>
      <c r="E11" s="8">
        <v>4</v>
      </c>
      <c r="F11" s="48" t="s">
        <v>37</v>
      </c>
      <c r="G11" s="48" t="s">
        <v>45</v>
      </c>
      <c r="H11" s="6"/>
      <c r="I11" s="5" t="str">
        <f t="shared" si="1"/>
        <v>化学基礎3</v>
      </c>
    </row>
    <row r="12" spans="1:9" ht="27" customHeight="1">
      <c r="A12" s="5" t="str">
        <f t="shared" si="0"/>
        <v>化学基礎3</v>
      </c>
      <c r="B12" s="5">
        <v>3</v>
      </c>
      <c r="C12" s="9">
        <v>3</v>
      </c>
      <c r="D12" s="46" t="s">
        <v>27</v>
      </c>
      <c r="E12" s="8">
        <v>5</v>
      </c>
      <c r="F12" s="48" t="s">
        <v>38</v>
      </c>
      <c r="G12" s="101" t="s">
        <v>47</v>
      </c>
      <c r="H12" s="6"/>
      <c r="I12" s="5" t="str">
        <f t="shared" si="1"/>
        <v>化学基礎3</v>
      </c>
    </row>
    <row r="13" spans="1:9" ht="27" customHeight="1">
      <c r="A13" s="5" t="str">
        <f t="shared" si="0"/>
        <v>化学基礎3</v>
      </c>
      <c r="B13" s="5">
        <v>3</v>
      </c>
      <c r="C13" s="9">
        <v>3</v>
      </c>
      <c r="D13" s="46" t="s">
        <v>27</v>
      </c>
      <c r="E13" s="8">
        <v>6</v>
      </c>
      <c r="F13" s="48" t="s">
        <v>39</v>
      </c>
      <c r="G13" s="48" t="s">
        <v>46</v>
      </c>
      <c r="H13" s="6"/>
      <c r="I13" s="5" t="str">
        <f t="shared" si="1"/>
        <v>化学基礎3</v>
      </c>
    </row>
    <row r="14" spans="1:9" ht="41.25" customHeight="1">
      <c r="A14" s="5" t="str">
        <f t="shared" si="0"/>
        <v>化学基礎3</v>
      </c>
      <c r="B14" s="5">
        <v>3</v>
      </c>
      <c r="C14" s="9">
        <v>3</v>
      </c>
      <c r="D14" s="46" t="s">
        <v>27</v>
      </c>
      <c r="E14" s="8">
        <v>7</v>
      </c>
      <c r="F14" s="101" t="s">
        <v>149</v>
      </c>
      <c r="G14" s="103" t="s">
        <v>155</v>
      </c>
      <c r="H14" s="6"/>
      <c r="I14" s="5" t="str">
        <f t="shared" si="1"/>
        <v>化学基礎3</v>
      </c>
    </row>
    <row r="15" spans="1:9" ht="27" customHeight="1" thickBot="1">
      <c r="A15" s="5" t="str">
        <f t="shared" si="0"/>
        <v>化学基礎3</v>
      </c>
      <c r="B15" s="5">
        <v>3</v>
      </c>
      <c r="C15" s="10">
        <v>3</v>
      </c>
      <c r="D15" s="61" t="s">
        <v>27</v>
      </c>
      <c r="E15" s="11">
        <v>8</v>
      </c>
      <c r="F15" s="49" t="s">
        <v>40</v>
      </c>
      <c r="G15" s="100" t="s">
        <v>156</v>
      </c>
      <c r="H15" s="12"/>
      <c r="I15" s="5" t="str">
        <f t="shared" si="1"/>
        <v>化学基礎3</v>
      </c>
    </row>
    <row r="16" spans="1:9" ht="27" customHeight="1" thickTop="1">
      <c r="A16" s="5" t="str">
        <f t="shared" si="0"/>
        <v>化学基礎4</v>
      </c>
      <c r="B16" s="5">
        <v>4</v>
      </c>
      <c r="C16" s="57">
        <v>4</v>
      </c>
      <c r="D16" s="99" t="s">
        <v>145</v>
      </c>
      <c r="E16" s="59">
        <v>1</v>
      </c>
      <c r="F16" s="62" t="s">
        <v>41</v>
      </c>
      <c r="G16" s="104" t="s">
        <v>48</v>
      </c>
      <c r="H16" s="60"/>
      <c r="I16" s="5" t="str">
        <f t="shared" si="1"/>
        <v>化学基礎4</v>
      </c>
    </row>
    <row r="17" spans="1:9" ht="27" customHeight="1">
      <c r="A17" s="5" t="str">
        <f t="shared" si="0"/>
        <v>化学基礎4</v>
      </c>
      <c r="B17" s="5">
        <v>4</v>
      </c>
      <c r="C17" s="9">
        <v>4</v>
      </c>
      <c r="D17" s="101" t="s">
        <v>145</v>
      </c>
      <c r="E17" s="8">
        <v>2</v>
      </c>
      <c r="F17" s="48" t="s">
        <v>42</v>
      </c>
      <c r="G17" s="105" t="s">
        <v>49</v>
      </c>
      <c r="H17" s="6"/>
      <c r="I17" s="5" t="str">
        <f t="shared" si="1"/>
        <v>化学基礎4</v>
      </c>
    </row>
    <row r="18" spans="1:9" ht="27" customHeight="1">
      <c r="A18" s="5" t="str">
        <f t="shared" si="0"/>
        <v>化学基礎4</v>
      </c>
      <c r="B18" s="5">
        <v>4</v>
      </c>
      <c r="C18" s="9">
        <v>4</v>
      </c>
      <c r="D18" s="101" t="s">
        <v>145</v>
      </c>
      <c r="E18" s="8">
        <v>3</v>
      </c>
      <c r="F18" s="48" t="s">
        <v>43</v>
      </c>
      <c r="G18" s="48" t="s">
        <v>50</v>
      </c>
      <c r="H18" s="6"/>
      <c r="I18" s="5" t="str">
        <f t="shared" si="1"/>
        <v>化学基礎4</v>
      </c>
    </row>
    <row r="19" spans="1:9" ht="27" customHeight="1">
      <c r="A19" s="5" t="str">
        <f t="shared" si="0"/>
        <v>化学基礎4</v>
      </c>
      <c r="B19" s="5">
        <v>4</v>
      </c>
      <c r="C19" s="9">
        <v>4</v>
      </c>
      <c r="D19" s="101" t="s">
        <v>145</v>
      </c>
      <c r="E19" s="8">
        <v>4</v>
      </c>
      <c r="F19" s="109" t="s">
        <v>157</v>
      </c>
      <c r="G19" s="131" t="s">
        <v>51</v>
      </c>
      <c r="H19" s="6"/>
      <c r="I19" s="5" t="str">
        <f t="shared" si="1"/>
        <v>化学基礎4</v>
      </c>
    </row>
    <row r="20" spans="1:9" ht="27" customHeight="1">
      <c r="A20" s="5" t="str">
        <f t="shared" si="0"/>
        <v>化学基礎4</v>
      </c>
      <c r="B20" s="5">
        <v>4</v>
      </c>
      <c r="C20" s="9">
        <v>4</v>
      </c>
      <c r="D20" s="101" t="s">
        <v>145</v>
      </c>
      <c r="E20" s="8">
        <v>5</v>
      </c>
      <c r="F20" s="101" t="s">
        <v>150</v>
      </c>
      <c r="G20" s="131" t="s">
        <v>51</v>
      </c>
      <c r="H20" s="6"/>
      <c r="I20" s="5" t="str">
        <f t="shared" si="1"/>
        <v>化学基礎4</v>
      </c>
    </row>
    <row r="21" spans="1:9" ht="27" customHeight="1" thickBot="1">
      <c r="A21" s="5" t="str">
        <f t="shared" si="0"/>
        <v>化学基礎4</v>
      </c>
      <c r="B21" s="5">
        <v>4</v>
      </c>
      <c r="C21" s="10">
        <v>4</v>
      </c>
      <c r="D21" s="100" t="s">
        <v>145</v>
      </c>
      <c r="E21" s="11">
        <v>6</v>
      </c>
      <c r="F21" s="49" t="s">
        <v>52</v>
      </c>
      <c r="G21" s="132" t="s">
        <v>51</v>
      </c>
      <c r="H21" s="12"/>
      <c r="I21" s="5" t="str">
        <f t="shared" si="1"/>
        <v>化学基礎4</v>
      </c>
    </row>
    <row r="22" spans="1:9" ht="41.25" customHeight="1" thickTop="1">
      <c r="A22" s="5" t="str">
        <f t="shared" si="0"/>
        <v>化学基礎5</v>
      </c>
      <c r="B22" s="5">
        <v>5</v>
      </c>
      <c r="C22" s="57">
        <v>5</v>
      </c>
      <c r="D22" s="58" t="s">
        <v>28</v>
      </c>
      <c r="E22" s="59">
        <v>1</v>
      </c>
      <c r="F22" s="62" t="s">
        <v>53</v>
      </c>
      <c r="G22" s="111" t="s">
        <v>158</v>
      </c>
      <c r="H22" s="60"/>
      <c r="I22" s="5" t="str">
        <f t="shared" si="1"/>
        <v>化学基礎5</v>
      </c>
    </row>
    <row r="23" spans="1:9" ht="27" customHeight="1">
      <c r="A23" s="5" t="str">
        <f t="shared" si="0"/>
        <v>化学基礎5</v>
      </c>
      <c r="B23" s="5">
        <v>5</v>
      </c>
      <c r="C23" s="9">
        <v>5</v>
      </c>
      <c r="D23" s="46" t="s">
        <v>28</v>
      </c>
      <c r="E23" s="8">
        <v>2</v>
      </c>
      <c r="F23" s="48" t="s">
        <v>54</v>
      </c>
      <c r="G23" s="109" t="s">
        <v>159</v>
      </c>
      <c r="H23" s="6"/>
      <c r="I23" s="5" t="str">
        <f t="shared" si="1"/>
        <v>化学基礎5</v>
      </c>
    </row>
    <row r="24" spans="1:9" ht="27" customHeight="1">
      <c r="A24" s="5" t="str">
        <f t="shared" si="0"/>
        <v>化学基礎5</v>
      </c>
      <c r="B24" s="5">
        <v>5</v>
      </c>
      <c r="C24" s="9">
        <v>5</v>
      </c>
      <c r="D24" s="46" t="s">
        <v>28</v>
      </c>
      <c r="E24" s="8">
        <v>3</v>
      </c>
      <c r="F24" s="48" t="s">
        <v>55</v>
      </c>
      <c r="G24" s="48" t="s">
        <v>56</v>
      </c>
      <c r="H24" s="6"/>
      <c r="I24" s="5" t="str">
        <f t="shared" si="1"/>
        <v>化学基礎5</v>
      </c>
    </row>
    <row r="25" spans="1:9" ht="27" customHeight="1" thickBot="1">
      <c r="A25" s="5" t="str">
        <f t="shared" si="0"/>
        <v>化学基礎5</v>
      </c>
      <c r="B25" s="5">
        <v>5</v>
      </c>
      <c r="C25" s="10">
        <v>5</v>
      </c>
      <c r="D25" s="61" t="s">
        <v>28</v>
      </c>
      <c r="E25" s="11">
        <v>4</v>
      </c>
      <c r="F25" s="49" t="s">
        <v>57</v>
      </c>
      <c r="G25" s="112" t="s">
        <v>58</v>
      </c>
      <c r="H25" s="12"/>
      <c r="I25" s="5" t="str">
        <f t="shared" si="1"/>
        <v>化学基礎5</v>
      </c>
    </row>
    <row r="26" spans="1:9" ht="39" customHeight="1" thickTop="1">
      <c r="A26" s="5" t="str">
        <f t="shared" si="0"/>
        <v>化学基礎6</v>
      </c>
      <c r="B26" s="5">
        <v>6</v>
      </c>
      <c r="C26" s="57">
        <v>6</v>
      </c>
      <c r="D26" s="63" t="s">
        <v>22</v>
      </c>
      <c r="E26" s="59">
        <v>1</v>
      </c>
      <c r="F26" s="64" t="s">
        <v>16</v>
      </c>
      <c r="G26" s="110" t="s">
        <v>160</v>
      </c>
      <c r="H26" s="65"/>
      <c r="I26" s="5" t="str">
        <f t="shared" si="1"/>
        <v>化学基礎6</v>
      </c>
    </row>
    <row r="27" spans="1:9" ht="39" customHeight="1">
      <c r="A27" s="5" t="str">
        <f t="shared" si="0"/>
        <v>化学基礎6</v>
      </c>
      <c r="B27" s="5">
        <v>6</v>
      </c>
      <c r="C27" s="9">
        <v>6</v>
      </c>
      <c r="D27" s="66" t="s">
        <v>22</v>
      </c>
      <c r="E27" s="8">
        <v>2</v>
      </c>
      <c r="F27" s="43" t="s">
        <v>17</v>
      </c>
      <c r="G27" s="109" t="s">
        <v>161</v>
      </c>
      <c r="H27" s="13"/>
      <c r="I27" s="5" t="str">
        <f t="shared" si="1"/>
        <v>化学基礎6</v>
      </c>
    </row>
    <row r="28" spans="1:9" ht="39" customHeight="1">
      <c r="A28" s="5" t="str">
        <f t="shared" si="0"/>
        <v>化学基礎6</v>
      </c>
      <c r="B28" s="5">
        <v>6</v>
      </c>
      <c r="C28" s="9">
        <v>6</v>
      </c>
      <c r="D28" s="66" t="s">
        <v>22</v>
      </c>
      <c r="E28" s="8">
        <v>3</v>
      </c>
      <c r="F28" s="43" t="s">
        <v>18</v>
      </c>
      <c r="G28" s="113"/>
      <c r="H28" s="13"/>
      <c r="I28" s="5" t="str">
        <f t="shared" si="1"/>
        <v>化学基礎6</v>
      </c>
    </row>
    <row r="29" spans="1:9" ht="43.5" customHeight="1">
      <c r="A29" s="5" t="str">
        <f t="shared" si="0"/>
        <v>化学基礎6</v>
      </c>
      <c r="B29" s="5">
        <v>6</v>
      </c>
      <c r="C29" s="9">
        <v>6</v>
      </c>
      <c r="D29" s="66" t="s">
        <v>22</v>
      </c>
      <c r="E29" s="8">
        <v>4</v>
      </c>
      <c r="F29" s="43" t="s">
        <v>19</v>
      </c>
      <c r="G29" s="114" t="s">
        <v>162</v>
      </c>
      <c r="H29" s="6"/>
      <c r="I29" s="5" t="str">
        <f t="shared" si="1"/>
        <v>化学基礎6</v>
      </c>
    </row>
    <row r="30" spans="1:9" ht="27" customHeight="1">
      <c r="A30" s="5" t="str">
        <f t="shared" si="0"/>
        <v>化学基礎6</v>
      </c>
      <c r="B30" s="5">
        <v>6</v>
      </c>
      <c r="C30" s="9">
        <v>6</v>
      </c>
      <c r="D30" s="66" t="s">
        <v>22</v>
      </c>
      <c r="E30" s="8">
        <v>5</v>
      </c>
      <c r="F30" s="43" t="s">
        <v>20</v>
      </c>
      <c r="G30" s="43" t="s">
        <v>23</v>
      </c>
      <c r="H30" s="6"/>
      <c r="I30" s="5" t="str">
        <f t="shared" si="1"/>
        <v>化学基礎6</v>
      </c>
    </row>
    <row r="31" spans="1:9" ht="27" customHeight="1">
      <c r="A31" s="5" t="str">
        <f t="shared" si="0"/>
        <v>化学基礎6</v>
      </c>
      <c r="B31" s="5">
        <v>6</v>
      </c>
      <c r="C31" s="9">
        <v>6</v>
      </c>
      <c r="D31" s="66" t="s">
        <v>22</v>
      </c>
      <c r="E31" s="8">
        <v>6</v>
      </c>
      <c r="F31" s="101" t="s">
        <v>151</v>
      </c>
      <c r="G31" s="109" t="s">
        <v>163</v>
      </c>
      <c r="H31" s="6"/>
      <c r="I31" s="5" t="str">
        <f t="shared" si="1"/>
        <v>化学基礎6</v>
      </c>
    </row>
    <row r="32" spans="1:9" ht="27" customHeight="1" thickBot="1">
      <c r="A32" s="5" t="str">
        <f t="shared" si="0"/>
        <v>化学基礎6</v>
      </c>
      <c r="B32" s="5">
        <v>6</v>
      </c>
      <c r="C32" s="10">
        <v>6</v>
      </c>
      <c r="D32" s="45" t="s">
        <v>22</v>
      </c>
      <c r="E32" s="11">
        <v>7</v>
      </c>
      <c r="F32" s="44" t="s">
        <v>21</v>
      </c>
      <c r="G32" s="49" t="s">
        <v>59</v>
      </c>
      <c r="H32" s="12"/>
      <c r="I32" s="5" t="str">
        <f t="shared" si="1"/>
        <v>化学基礎6</v>
      </c>
    </row>
    <row r="33" spans="3:3" ht="19.5" thickTop="1">
      <c r="C33" s="3"/>
    </row>
    <row r="34" spans="3:3">
      <c r="C34" s="3"/>
    </row>
    <row r="35" spans="3:3">
      <c r="C35" s="3"/>
    </row>
    <row r="36" spans="3:3">
      <c r="C36" s="3"/>
    </row>
    <row r="37" spans="3:3">
      <c r="C37" s="3"/>
    </row>
  </sheetData>
  <phoneticPr fontId="17"/>
  <printOptions horizontalCentered="1" verticalCentered="1"/>
  <pageMargins left="0" right="0" top="0" bottom="0" header="0" footer="0"/>
  <pageSetup paperSize="12" scale="95"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00B0F0"/>
  </sheetPr>
  <dimension ref="A1:I32"/>
  <sheetViews>
    <sheetView zoomScale="70" zoomScaleNormal="70" workbookViewId="0">
      <selection activeCell="A3" sqref="A3"/>
    </sheetView>
  </sheetViews>
  <sheetFormatPr defaultColWidth="9" defaultRowHeight="18.75"/>
  <cols>
    <col min="1" max="1" width="9" style="5"/>
    <col min="2" max="2" width="13" style="5" bestFit="1" customWidth="1"/>
    <col min="3" max="3" width="4.875" style="5" customWidth="1"/>
    <col min="4" max="4" width="21.875" style="2" customWidth="1"/>
    <col min="5" max="5" width="5" style="3" customWidth="1"/>
    <col min="6" max="6" width="32.125" style="5" customWidth="1"/>
    <col min="7" max="7" width="71" style="5" bestFit="1" customWidth="1"/>
    <col min="8" max="8" width="50" style="5" customWidth="1"/>
    <col min="9" max="11" width="9" style="5"/>
    <col min="12" max="12" width="58" style="5" customWidth="1"/>
    <col min="13" max="16384" width="9" style="5"/>
  </cols>
  <sheetData>
    <row r="1" spans="1:9" ht="34.5" customHeight="1">
      <c r="C1" s="1" t="s">
        <v>2</v>
      </c>
      <c r="F1" s="4" t="s">
        <v>60</v>
      </c>
    </row>
    <row r="2" spans="1:9" ht="19.5" thickBot="1">
      <c r="B2" s="159" t="s">
        <v>178</v>
      </c>
      <c r="C2" s="56" t="s">
        <v>24</v>
      </c>
      <c r="D2" s="67"/>
      <c r="E2" s="68" t="s">
        <v>4</v>
      </c>
      <c r="F2" s="21" t="s">
        <v>5</v>
      </c>
      <c r="G2" s="21" t="s">
        <v>6</v>
      </c>
      <c r="H2" s="21" t="s">
        <v>7</v>
      </c>
    </row>
    <row r="3" spans="1:9" ht="57" customHeight="1" thickTop="1">
      <c r="A3" s="5" t="str">
        <f>"生物基礎"&amp;$B3</f>
        <v>生物基礎1</v>
      </c>
      <c r="B3" s="5">
        <v>1</v>
      </c>
      <c r="C3" s="57">
        <v>1</v>
      </c>
      <c r="D3" s="69" t="s">
        <v>61</v>
      </c>
      <c r="E3" s="59">
        <v>1</v>
      </c>
      <c r="F3" s="69" t="s">
        <v>62</v>
      </c>
      <c r="G3" s="111" t="s">
        <v>165</v>
      </c>
      <c r="H3" s="60"/>
      <c r="I3" s="5" t="str">
        <f>"生物基礎"&amp;$B3</f>
        <v>生物基礎1</v>
      </c>
    </row>
    <row r="4" spans="1:9" ht="41.25" customHeight="1" thickBot="1">
      <c r="A4" s="5" t="str">
        <f t="shared" ref="A4:A32" si="0">"生物基礎"&amp;$B4</f>
        <v>生物基礎2</v>
      </c>
      <c r="B4" s="5">
        <v>2</v>
      </c>
      <c r="C4" s="10">
        <v>1</v>
      </c>
      <c r="D4" s="116" t="s">
        <v>61</v>
      </c>
      <c r="E4" s="11">
        <v>2</v>
      </c>
      <c r="F4" s="51" t="s">
        <v>63</v>
      </c>
      <c r="G4" s="117" t="s">
        <v>167</v>
      </c>
      <c r="H4" s="12"/>
      <c r="I4" s="5" t="str">
        <f t="shared" ref="I4:I32" si="1">"生物基礎"&amp;$B4</f>
        <v>生物基礎2</v>
      </c>
    </row>
    <row r="5" spans="1:9" ht="27" customHeight="1" thickTop="1">
      <c r="A5" s="5" t="str">
        <f t="shared" si="0"/>
        <v>生物基礎3</v>
      </c>
      <c r="B5" s="5">
        <v>3</v>
      </c>
      <c r="C5" s="57">
        <v>2</v>
      </c>
      <c r="D5" s="69" t="s">
        <v>64</v>
      </c>
      <c r="E5" s="59">
        <v>1</v>
      </c>
      <c r="F5" s="69" t="s">
        <v>65</v>
      </c>
      <c r="G5" s="70" t="s">
        <v>80</v>
      </c>
      <c r="H5" s="60"/>
      <c r="I5" s="5" t="str">
        <f t="shared" si="1"/>
        <v>生物基礎3</v>
      </c>
    </row>
    <row r="6" spans="1:9" ht="27" customHeight="1">
      <c r="A6" s="5" t="str">
        <f t="shared" si="0"/>
        <v>生物基礎4</v>
      </c>
      <c r="B6" s="5">
        <v>4</v>
      </c>
      <c r="C6" s="9">
        <v>2</v>
      </c>
      <c r="D6" s="50" t="s">
        <v>64</v>
      </c>
      <c r="E6" s="8">
        <v>2</v>
      </c>
      <c r="F6" s="50" t="s">
        <v>66</v>
      </c>
      <c r="G6" s="71" t="s">
        <v>81</v>
      </c>
      <c r="H6" s="6"/>
      <c r="I6" s="5" t="str">
        <f t="shared" si="1"/>
        <v>生物基礎4</v>
      </c>
    </row>
    <row r="7" spans="1:9" ht="27" customHeight="1" thickBot="1">
      <c r="A7" s="5" t="str">
        <f t="shared" si="0"/>
        <v>生物基礎5</v>
      </c>
      <c r="B7" s="5">
        <v>5</v>
      </c>
      <c r="C7" s="10">
        <v>2</v>
      </c>
      <c r="D7" s="51" t="s">
        <v>64</v>
      </c>
      <c r="E7" s="11">
        <v>3</v>
      </c>
      <c r="F7" s="51" t="s">
        <v>67</v>
      </c>
      <c r="G7" s="51" t="s">
        <v>82</v>
      </c>
      <c r="H7" s="12"/>
      <c r="I7" s="5" t="str">
        <f t="shared" si="1"/>
        <v>生物基礎5</v>
      </c>
    </row>
    <row r="8" spans="1:9" ht="27" customHeight="1" thickTop="1">
      <c r="A8" s="5" t="str">
        <f t="shared" si="0"/>
        <v>生物基礎6</v>
      </c>
      <c r="B8" s="5">
        <v>6</v>
      </c>
      <c r="C8" s="57">
        <v>3</v>
      </c>
      <c r="D8" s="69" t="s">
        <v>68</v>
      </c>
      <c r="E8" s="59">
        <v>1</v>
      </c>
      <c r="F8" s="69" t="s">
        <v>69</v>
      </c>
      <c r="G8" s="69" t="s">
        <v>83</v>
      </c>
      <c r="H8" s="60"/>
      <c r="I8" s="5" t="str">
        <f t="shared" si="1"/>
        <v>生物基礎6</v>
      </c>
    </row>
    <row r="9" spans="1:9" ht="27" customHeight="1">
      <c r="A9" s="5" t="str">
        <f t="shared" si="0"/>
        <v>生物基礎7</v>
      </c>
      <c r="B9" s="5">
        <v>7</v>
      </c>
      <c r="C9" s="9">
        <v>3</v>
      </c>
      <c r="D9" s="50" t="s">
        <v>68</v>
      </c>
      <c r="E9" s="8">
        <v>2</v>
      </c>
      <c r="F9" s="50" t="s">
        <v>70</v>
      </c>
      <c r="G9" s="50" t="s">
        <v>84</v>
      </c>
      <c r="H9" s="6"/>
      <c r="I9" s="5" t="str">
        <f t="shared" si="1"/>
        <v>生物基礎7</v>
      </c>
    </row>
    <row r="10" spans="1:9" ht="27" customHeight="1" thickBot="1">
      <c r="A10" s="5" t="str">
        <f t="shared" si="0"/>
        <v>生物基礎8</v>
      </c>
      <c r="B10" s="5">
        <v>8</v>
      </c>
      <c r="C10" s="10">
        <v>3</v>
      </c>
      <c r="D10" s="51" t="s">
        <v>68</v>
      </c>
      <c r="E10" s="11">
        <v>3</v>
      </c>
      <c r="F10" s="51" t="s">
        <v>71</v>
      </c>
      <c r="G10" s="115" t="s">
        <v>166</v>
      </c>
      <c r="H10" s="12"/>
      <c r="I10" s="5" t="str">
        <f t="shared" si="1"/>
        <v>生物基礎8</v>
      </c>
    </row>
    <row r="11" spans="1:9" ht="27" customHeight="1" thickTop="1">
      <c r="A11" s="5" t="str">
        <f t="shared" si="0"/>
        <v>生物基礎9</v>
      </c>
      <c r="B11" s="5">
        <v>9</v>
      </c>
      <c r="C11" s="57">
        <v>4</v>
      </c>
      <c r="D11" s="69" t="s">
        <v>72</v>
      </c>
      <c r="E11" s="59">
        <v>1</v>
      </c>
      <c r="F11" s="69" t="s">
        <v>74</v>
      </c>
      <c r="G11" s="69" t="s">
        <v>86</v>
      </c>
      <c r="H11" s="60"/>
      <c r="I11" s="5" t="str">
        <f t="shared" si="1"/>
        <v>生物基礎9</v>
      </c>
    </row>
    <row r="12" spans="1:9" ht="27" customHeight="1">
      <c r="A12" s="5" t="str">
        <f t="shared" si="0"/>
        <v>生物基礎10</v>
      </c>
      <c r="B12" s="5">
        <v>10</v>
      </c>
      <c r="C12" s="9">
        <v>4</v>
      </c>
      <c r="D12" s="50" t="s">
        <v>72</v>
      </c>
      <c r="E12" s="8">
        <v>2</v>
      </c>
      <c r="F12" s="50" t="s">
        <v>75</v>
      </c>
      <c r="G12" s="50" t="s">
        <v>87</v>
      </c>
      <c r="H12" s="6"/>
      <c r="I12" s="5" t="str">
        <f t="shared" si="1"/>
        <v>生物基礎10</v>
      </c>
    </row>
    <row r="13" spans="1:9" ht="27" customHeight="1" thickBot="1">
      <c r="A13" s="5" t="str">
        <f t="shared" si="0"/>
        <v>生物基礎11</v>
      </c>
      <c r="B13" s="5">
        <v>11</v>
      </c>
      <c r="C13" s="10">
        <v>4</v>
      </c>
      <c r="D13" s="51" t="s">
        <v>72</v>
      </c>
      <c r="E13" s="11">
        <v>3</v>
      </c>
      <c r="F13" s="51" t="s">
        <v>76</v>
      </c>
      <c r="G13" s="51" t="s">
        <v>85</v>
      </c>
      <c r="H13" s="12"/>
      <c r="I13" s="5" t="str">
        <f t="shared" si="1"/>
        <v>生物基礎11</v>
      </c>
    </row>
    <row r="14" spans="1:9" ht="27" customHeight="1" thickTop="1">
      <c r="A14" s="5" t="str">
        <f t="shared" si="0"/>
        <v>生物基礎12</v>
      </c>
      <c r="B14" s="5">
        <v>12</v>
      </c>
      <c r="C14" s="57">
        <v>5</v>
      </c>
      <c r="D14" s="69" t="s">
        <v>73</v>
      </c>
      <c r="E14" s="59">
        <v>1</v>
      </c>
      <c r="F14" s="69" t="s">
        <v>77</v>
      </c>
      <c r="G14" s="69" t="s">
        <v>88</v>
      </c>
      <c r="H14" s="60"/>
      <c r="I14" s="5" t="str">
        <f t="shared" si="1"/>
        <v>生物基礎12</v>
      </c>
    </row>
    <row r="15" spans="1:9" ht="27" customHeight="1">
      <c r="A15" s="5" t="str">
        <f t="shared" si="0"/>
        <v>生物基礎13</v>
      </c>
      <c r="B15" s="5">
        <v>13</v>
      </c>
      <c r="C15" s="9">
        <v>5</v>
      </c>
      <c r="D15" s="50" t="s">
        <v>73</v>
      </c>
      <c r="E15" s="8">
        <v>2</v>
      </c>
      <c r="F15" s="50" t="s">
        <v>78</v>
      </c>
      <c r="G15" s="50" t="s">
        <v>89</v>
      </c>
      <c r="H15" s="6"/>
      <c r="I15" s="5" t="str">
        <f t="shared" si="1"/>
        <v>生物基礎13</v>
      </c>
    </row>
    <row r="16" spans="1:9" ht="27" customHeight="1" thickBot="1">
      <c r="A16" s="5" t="str">
        <f t="shared" si="0"/>
        <v>生物基礎14</v>
      </c>
      <c r="B16" s="5">
        <v>14</v>
      </c>
      <c r="C16" s="10">
        <v>5</v>
      </c>
      <c r="D16" s="51" t="s">
        <v>73</v>
      </c>
      <c r="E16" s="11">
        <v>3</v>
      </c>
      <c r="F16" s="51" t="s">
        <v>79</v>
      </c>
      <c r="G16" s="51" t="s">
        <v>90</v>
      </c>
      <c r="H16" s="12"/>
      <c r="I16" s="5" t="str">
        <f t="shared" si="1"/>
        <v>生物基礎14</v>
      </c>
    </row>
    <row r="17" spans="1:9" ht="19.5" thickTop="1">
      <c r="A17" s="5" t="str">
        <f t="shared" si="0"/>
        <v>生物基礎</v>
      </c>
      <c r="C17" s="59"/>
      <c r="D17" s="134"/>
      <c r="E17" s="59"/>
      <c r="F17" s="60"/>
      <c r="G17" s="60"/>
      <c r="H17" s="60"/>
      <c r="I17" s="5" t="str">
        <f t="shared" si="1"/>
        <v>生物基礎</v>
      </c>
    </row>
    <row r="18" spans="1:9">
      <c r="A18" s="5" t="str">
        <f t="shared" si="0"/>
        <v>生物基礎</v>
      </c>
      <c r="C18" s="8"/>
      <c r="D18" s="7"/>
      <c r="E18" s="8"/>
      <c r="F18" s="6"/>
      <c r="G18" s="6"/>
      <c r="H18" s="6"/>
      <c r="I18" s="5" t="str">
        <f t="shared" si="1"/>
        <v>生物基礎</v>
      </c>
    </row>
    <row r="19" spans="1:9">
      <c r="A19" s="5" t="str">
        <f t="shared" si="0"/>
        <v>生物基礎</v>
      </c>
      <c r="C19" s="8"/>
      <c r="D19" s="7"/>
      <c r="E19" s="8"/>
      <c r="F19" s="6"/>
      <c r="G19" s="6"/>
      <c r="H19" s="6"/>
      <c r="I19" s="5" t="str">
        <f t="shared" si="1"/>
        <v>生物基礎</v>
      </c>
    </row>
    <row r="20" spans="1:9">
      <c r="A20" s="5" t="str">
        <f t="shared" si="0"/>
        <v>生物基礎</v>
      </c>
      <c r="C20" s="8"/>
      <c r="D20" s="7"/>
      <c r="E20" s="8"/>
      <c r="F20" s="6"/>
      <c r="G20" s="6"/>
      <c r="H20" s="6"/>
      <c r="I20" s="5" t="str">
        <f t="shared" si="1"/>
        <v>生物基礎</v>
      </c>
    </row>
    <row r="21" spans="1:9">
      <c r="A21" s="5" t="str">
        <f t="shared" si="0"/>
        <v>生物基礎</v>
      </c>
      <c r="C21" s="8"/>
      <c r="D21" s="7"/>
      <c r="E21" s="8"/>
      <c r="F21" s="6"/>
      <c r="G21" s="6"/>
      <c r="H21" s="6"/>
      <c r="I21" s="5" t="str">
        <f t="shared" si="1"/>
        <v>生物基礎</v>
      </c>
    </row>
    <row r="22" spans="1:9">
      <c r="A22" s="5" t="str">
        <f t="shared" si="0"/>
        <v>生物基礎</v>
      </c>
      <c r="C22" s="6"/>
      <c r="D22" s="7"/>
      <c r="E22" s="8"/>
      <c r="F22" s="6"/>
      <c r="G22" s="6"/>
      <c r="H22" s="6"/>
      <c r="I22" s="5" t="str">
        <f t="shared" si="1"/>
        <v>生物基礎</v>
      </c>
    </row>
    <row r="23" spans="1:9">
      <c r="A23" s="5" t="str">
        <f t="shared" si="0"/>
        <v>生物基礎</v>
      </c>
      <c r="C23" s="6"/>
      <c r="D23" s="7"/>
      <c r="E23" s="8"/>
      <c r="F23" s="6"/>
      <c r="G23" s="6"/>
      <c r="H23" s="6"/>
      <c r="I23" s="5" t="str">
        <f t="shared" si="1"/>
        <v>生物基礎</v>
      </c>
    </row>
    <row r="24" spans="1:9">
      <c r="A24" s="5" t="str">
        <f t="shared" si="0"/>
        <v>生物基礎</v>
      </c>
      <c r="C24" s="6"/>
      <c r="D24" s="7"/>
      <c r="E24" s="8"/>
      <c r="F24" s="6"/>
      <c r="G24" s="6"/>
      <c r="H24" s="6"/>
      <c r="I24" s="5" t="str">
        <f t="shared" si="1"/>
        <v>生物基礎</v>
      </c>
    </row>
    <row r="25" spans="1:9">
      <c r="A25" s="5" t="str">
        <f t="shared" si="0"/>
        <v>生物基礎</v>
      </c>
      <c r="C25" s="6"/>
      <c r="D25" s="7"/>
      <c r="E25" s="8"/>
      <c r="F25" s="6"/>
      <c r="G25" s="6"/>
      <c r="H25" s="6"/>
      <c r="I25" s="5" t="str">
        <f t="shared" si="1"/>
        <v>生物基礎</v>
      </c>
    </row>
    <row r="26" spans="1:9">
      <c r="A26" s="5" t="str">
        <f t="shared" si="0"/>
        <v>生物基礎</v>
      </c>
      <c r="C26" s="6"/>
      <c r="D26" s="7"/>
      <c r="E26" s="8"/>
      <c r="F26" s="6"/>
      <c r="G26" s="6"/>
      <c r="H26" s="6"/>
      <c r="I26" s="5" t="str">
        <f t="shared" si="1"/>
        <v>生物基礎</v>
      </c>
    </row>
    <row r="27" spans="1:9">
      <c r="A27" s="5" t="str">
        <f t="shared" si="0"/>
        <v>生物基礎</v>
      </c>
      <c r="C27" s="6"/>
      <c r="D27" s="7"/>
      <c r="E27" s="8"/>
      <c r="F27" s="6"/>
      <c r="G27" s="6"/>
      <c r="H27" s="6"/>
      <c r="I27" s="5" t="str">
        <f t="shared" si="1"/>
        <v>生物基礎</v>
      </c>
    </row>
    <row r="28" spans="1:9">
      <c r="A28" s="5" t="str">
        <f t="shared" si="0"/>
        <v>生物基礎</v>
      </c>
      <c r="C28" s="6"/>
      <c r="D28" s="7"/>
      <c r="E28" s="8"/>
      <c r="F28" s="6"/>
      <c r="G28" s="6"/>
      <c r="H28" s="6"/>
      <c r="I28" s="5" t="str">
        <f t="shared" si="1"/>
        <v>生物基礎</v>
      </c>
    </row>
    <row r="29" spans="1:9">
      <c r="A29" s="5" t="str">
        <f t="shared" si="0"/>
        <v>生物基礎</v>
      </c>
      <c r="C29" s="6"/>
      <c r="D29" s="7"/>
      <c r="E29" s="8"/>
      <c r="F29" s="6"/>
      <c r="G29" s="6"/>
      <c r="H29" s="6"/>
      <c r="I29" s="5" t="str">
        <f t="shared" si="1"/>
        <v>生物基礎</v>
      </c>
    </row>
    <row r="30" spans="1:9">
      <c r="A30" s="5" t="str">
        <f t="shared" si="0"/>
        <v>生物基礎</v>
      </c>
      <c r="C30" s="6"/>
      <c r="D30" s="7"/>
      <c r="E30" s="8"/>
      <c r="F30" s="6"/>
      <c r="G30" s="6"/>
      <c r="H30" s="6"/>
      <c r="I30" s="5" t="str">
        <f t="shared" si="1"/>
        <v>生物基礎</v>
      </c>
    </row>
    <row r="31" spans="1:9">
      <c r="A31" s="5" t="str">
        <f t="shared" si="0"/>
        <v>生物基礎</v>
      </c>
      <c r="C31" s="6"/>
      <c r="D31" s="7"/>
      <c r="E31" s="8"/>
      <c r="F31" s="6"/>
      <c r="G31" s="6"/>
      <c r="H31" s="6"/>
      <c r="I31" s="5" t="str">
        <f t="shared" si="1"/>
        <v>生物基礎</v>
      </c>
    </row>
    <row r="32" spans="1:9">
      <c r="A32" s="5" t="str">
        <f t="shared" si="0"/>
        <v>生物基礎</v>
      </c>
      <c r="C32" s="6"/>
      <c r="D32" s="7"/>
      <c r="E32" s="8"/>
      <c r="F32" s="6"/>
      <c r="G32" s="6"/>
      <c r="H32" s="6"/>
      <c r="I32" s="5" t="str">
        <f t="shared" si="1"/>
        <v>生物基礎</v>
      </c>
    </row>
  </sheetData>
  <phoneticPr fontId="17"/>
  <printOptions horizontalCentered="1" verticalCentered="1"/>
  <pageMargins left="0" right="0" top="0" bottom="0" header="0" footer="0"/>
  <pageSetup paperSize="12" scale="95"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00B0F0"/>
  </sheetPr>
  <dimension ref="A1:I32"/>
  <sheetViews>
    <sheetView zoomScale="70" zoomScaleNormal="70" workbookViewId="0">
      <selection activeCell="A3" sqref="A3"/>
    </sheetView>
  </sheetViews>
  <sheetFormatPr defaultColWidth="9" defaultRowHeight="18.75"/>
  <cols>
    <col min="1" max="1" width="9" style="5"/>
    <col min="2" max="2" width="13" style="5" bestFit="1" customWidth="1"/>
    <col min="3" max="3" width="4.875" style="5" customWidth="1"/>
    <col min="4" max="4" width="21.875" style="2" customWidth="1"/>
    <col min="5" max="5" width="5" style="3" customWidth="1"/>
    <col min="6" max="6" width="32.125" style="5" customWidth="1"/>
    <col min="7" max="7" width="74.75" style="5" customWidth="1"/>
    <col min="8" max="8" width="50" style="5" customWidth="1"/>
    <col min="9" max="11" width="9" style="5"/>
    <col min="12" max="12" width="58" style="5" customWidth="1"/>
    <col min="13" max="16384" width="9" style="5"/>
  </cols>
  <sheetData>
    <row r="1" spans="1:9" ht="34.5" customHeight="1">
      <c r="C1" s="1" t="s">
        <v>2</v>
      </c>
      <c r="F1" s="4" t="s">
        <v>95</v>
      </c>
    </row>
    <row r="2" spans="1:9" ht="19.5" thickBot="1">
      <c r="B2" s="159" t="s">
        <v>178</v>
      </c>
      <c r="C2" s="74" t="s">
        <v>96</v>
      </c>
      <c r="D2" s="67"/>
      <c r="E2" s="68" t="s">
        <v>4</v>
      </c>
      <c r="F2" s="21" t="s">
        <v>5</v>
      </c>
      <c r="G2" s="21" t="s">
        <v>6</v>
      </c>
      <c r="H2" s="21" t="s">
        <v>7</v>
      </c>
    </row>
    <row r="3" spans="1:9" ht="27" customHeight="1" thickTop="1">
      <c r="A3" s="5" t="str">
        <f>"地学基礎"&amp;$B3</f>
        <v>地学基礎1</v>
      </c>
      <c r="B3" s="5">
        <v>1</v>
      </c>
      <c r="C3" s="57">
        <v>1</v>
      </c>
      <c r="D3" s="121" t="s">
        <v>170</v>
      </c>
      <c r="E3" s="59">
        <v>1</v>
      </c>
      <c r="F3" s="73" t="s">
        <v>97</v>
      </c>
      <c r="G3" s="77" t="s">
        <v>111</v>
      </c>
      <c r="H3" s="60"/>
      <c r="I3" s="5" t="str">
        <f>"地学基礎"&amp;$B3</f>
        <v>地学基礎1</v>
      </c>
    </row>
    <row r="4" spans="1:9" ht="27" customHeight="1" thickBot="1">
      <c r="A4" s="5" t="str">
        <f t="shared" ref="A4:A32" si="0">"地学基礎"&amp;$B4</f>
        <v>地学基礎2</v>
      </c>
      <c r="B4" s="5">
        <v>2</v>
      </c>
      <c r="C4" s="10">
        <v>1</v>
      </c>
      <c r="D4" s="122" t="s">
        <v>170</v>
      </c>
      <c r="E4" s="72">
        <v>2</v>
      </c>
      <c r="F4" s="75" t="s">
        <v>98</v>
      </c>
      <c r="G4" s="79" t="s">
        <v>112</v>
      </c>
      <c r="H4" s="12"/>
      <c r="I4" s="5" t="str">
        <f t="shared" ref="I4:I32" si="1">"地学基礎"&amp;$B4</f>
        <v>地学基礎2</v>
      </c>
    </row>
    <row r="5" spans="1:9" ht="27" customHeight="1" thickTop="1">
      <c r="A5" s="5" t="str">
        <f t="shared" si="0"/>
        <v>地学基礎3</v>
      </c>
      <c r="B5" s="5">
        <v>3</v>
      </c>
      <c r="C5" s="57">
        <v>2</v>
      </c>
      <c r="D5" s="73" t="s">
        <v>99</v>
      </c>
      <c r="E5" s="59">
        <v>1</v>
      </c>
      <c r="F5" s="73" t="s">
        <v>100</v>
      </c>
      <c r="G5" s="80" t="s">
        <v>113</v>
      </c>
      <c r="H5" s="60"/>
      <c r="I5" s="5" t="str">
        <f t="shared" si="1"/>
        <v>地学基礎3</v>
      </c>
    </row>
    <row r="6" spans="1:9" ht="27" customHeight="1" thickBot="1">
      <c r="A6" s="5" t="str">
        <f t="shared" si="0"/>
        <v>地学基礎4</v>
      </c>
      <c r="B6" s="5">
        <v>4</v>
      </c>
      <c r="C6" s="9">
        <v>2</v>
      </c>
      <c r="D6" s="76" t="s">
        <v>99</v>
      </c>
      <c r="E6" s="8">
        <v>2</v>
      </c>
      <c r="F6" s="76" t="s">
        <v>101</v>
      </c>
      <c r="G6" s="98" t="s">
        <v>144</v>
      </c>
      <c r="H6" s="6"/>
      <c r="I6" s="5" t="str">
        <f t="shared" si="1"/>
        <v>地学基礎4</v>
      </c>
    </row>
    <row r="7" spans="1:9" ht="27" customHeight="1" thickTop="1">
      <c r="A7" s="5" t="str">
        <f t="shared" si="0"/>
        <v>地学基礎5</v>
      </c>
      <c r="B7" s="5">
        <v>5</v>
      </c>
      <c r="C7" s="57">
        <v>3</v>
      </c>
      <c r="D7" s="73" t="s">
        <v>102</v>
      </c>
      <c r="E7" s="59">
        <v>1</v>
      </c>
      <c r="F7" s="73" t="s">
        <v>103</v>
      </c>
      <c r="G7" s="110" t="s">
        <v>164</v>
      </c>
      <c r="H7" s="60"/>
      <c r="I7" s="5" t="str">
        <f t="shared" si="1"/>
        <v>地学基礎5</v>
      </c>
    </row>
    <row r="8" spans="1:9" ht="27" customHeight="1">
      <c r="A8" s="5" t="str">
        <f t="shared" si="0"/>
        <v>地学基礎6</v>
      </c>
      <c r="B8" s="5">
        <v>6</v>
      </c>
      <c r="C8" s="9">
        <v>3</v>
      </c>
      <c r="D8" s="76" t="s">
        <v>102</v>
      </c>
      <c r="E8" s="8">
        <v>2</v>
      </c>
      <c r="F8" s="76" t="s">
        <v>104</v>
      </c>
      <c r="G8" s="95" t="s">
        <v>139</v>
      </c>
      <c r="H8" s="6"/>
      <c r="I8" s="5" t="str">
        <f t="shared" si="1"/>
        <v>地学基礎6</v>
      </c>
    </row>
    <row r="9" spans="1:9" ht="27" customHeight="1" thickBot="1">
      <c r="A9" s="5" t="str">
        <f t="shared" si="0"/>
        <v>地学基礎7</v>
      </c>
      <c r="B9" s="5">
        <v>7</v>
      </c>
      <c r="C9" s="10">
        <v>3</v>
      </c>
      <c r="D9" s="75" t="s">
        <v>102</v>
      </c>
      <c r="E9" s="72">
        <v>3</v>
      </c>
      <c r="F9" s="75" t="s">
        <v>105</v>
      </c>
      <c r="G9" s="84" t="s">
        <v>114</v>
      </c>
      <c r="H9" s="12"/>
      <c r="I9" s="5" t="str">
        <f t="shared" si="1"/>
        <v>地学基礎7</v>
      </c>
    </row>
    <row r="10" spans="1:9" ht="27" customHeight="1" thickTop="1">
      <c r="A10" s="5" t="str">
        <f t="shared" si="0"/>
        <v>地学基礎8</v>
      </c>
      <c r="B10" s="5">
        <v>8</v>
      </c>
      <c r="C10" s="57">
        <v>4</v>
      </c>
      <c r="D10" s="77" t="s">
        <v>106</v>
      </c>
      <c r="E10" s="59">
        <v>1</v>
      </c>
      <c r="F10" s="77" t="s">
        <v>107</v>
      </c>
      <c r="G10" s="82" t="s">
        <v>115</v>
      </c>
      <c r="H10" s="60"/>
      <c r="I10" s="5" t="str">
        <f t="shared" si="1"/>
        <v>地学基礎8</v>
      </c>
    </row>
    <row r="11" spans="1:9" ht="27" customHeight="1">
      <c r="A11" s="5" t="str">
        <f t="shared" si="0"/>
        <v>地学基礎9</v>
      </c>
      <c r="B11" s="5">
        <v>9</v>
      </c>
      <c r="C11" s="9">
        <v>4</v>
      </c>
      <c r="D11" s="78" t="s">
        <v>106</v>
      </c>
      <c r="E11" s="8">
        <v>2</v>
      </c>
      <c r="F11" s="78" t="s">
        <v>108</v>
      </c>
      <c r="G11" s="83" t="s">
        <v>116</v>
      </c>
      <c r="H11" s="6"/>
      <c r="I11" s="5" t="str">
        <f t="shared" si="1"/>
        <v>地学基礎9</v>
      </c>
    </row>
    <row r="12" spans="1:9" ht="42.75" customHeight="1" thickBot="1">
      <c r="A12" s="5" t="str">
        <f t="shared" si="0"/>
        <v>地学基礎10</v>
      </c>
      <c r="B12" s="5">
        <v>10</v>
      </c>
      <c r="C12" s="10">
        <v>4</v>
      </c>
      <c r="D12" s="79" t="s">
        <v>106</v>
      </c>
      <c r="E12" s="72">
        <v>3</v>
      </c>
      <c r="F12" s="79" t="s">
        <v>109</v>
      </c>
      <c r="G12" s="85" t="s">
        <v>117</v>
      </c>
      <c r="H12" s="12"/>
      <c r="I12" s="5" t="str">
        <f t="shared" si="1"/>
        <v>地学基礎10</v>
      </c>
    </row>
    <row r="13" spans="1:9" ht="42" customHeight="1" thickTop="1" thickBot="1">
      <c r="A13" s="5" t="str">
        <f t="shared" si="0"/>
        <v>地学基礎11</v>
      </c>
      <c r="B13" s="5">
        <v>11</v>
      </c>
      <c r="C13" s="135">
        <v>5</v>
      </c>
      <c r="D13" s="136" t="s">
        <v>110</v>
      </c>
      <c r="E13" s="137">
        <v>1</v>
      </c>
      <c r="F13" s="138" t="s">
        <v>110</v>
      </c>
      <c r="G13" s="139" t="s">
        <v>118</v>
      </c>
      <c r="H13" s="140"/>
      <c r="I13" s="5" t="str">
        <f t="shared" si="1"/>
        <v>地学基礎11</v>
      </c>
    </row>
    <row r="14" spans="1:9" s="2" customFormat="1" ht="19.5" thickTop="1">
      <c r="A14" s="5" t="str">
        <f t="shared" si="0"/>
        <v>地学基礎</v>
      </c>
      <c r="B14" s="5"/>
      <c r="C14" s="59"/>
      <c r="D14" s="134"/>
      <c r="E14" s="59"/>
      <c r="F14" s="60"/>
      <c r="G14" s="60"/>
      <c r="H14" s="60"/>
      <c r="I14" s="5" t="str">
        <f t="shared" si="1"/>
        <v>地学基礎</v>
      </c>
    </row>
    <row r="15" spans="1:9" s="2" customFormat="1">
      <c r="A15" s="5" t="str">
        <f t="shared" si="0"/>
        <v>地学基礎</v>
      </c>
      <c r="B15" s="5"/>
      <c r="C15" s="8"/>
      <c r="D15" s="7"/>
      <c r="E15" s="8"/>
      <c r="F15" s="6"/>
      <c r="G15" s="6"/>
      <c r="H15" s="6"/>
      <c r="I15" s="5" t="str">
        <f t="shared" si="1"/>
        <v>地学基礎</v>
      </c>
    </row>
    <row r="16" spans="1:9" s="2" customFormat="1">
      <c r="A16" s="5" t="str">
        <f t="shared" si="0"/>
        <v>地学基礎</v>
      </c>
      <c r="B16" s="5"/>
      <c r="C16" s="8"/>
      <c r="D16" s="7"/>
      <c r="E16" s="8"/>
      <c r="F16" s="6"/>
      <c r="G16" s="6"/>
      <c r="H16" s="6"/>
      <c r="I16" s="5" t="str">
        <f t="shared" si="1"/>
        <v>地学基礎</v>
      </c>
    </row>
    <row r="17" spans="1:9" s="2" customFormat="1">
      <c r="A17" s="5" t="str">
        <f t="shared" si="0"/>
        <v>地学基礎</v>
      </c>
      <c r="B17" s="5"/>
      <c r="C17" s="8"/>
      <c r="D17" s="7"/>
      <c r="E17" s="8"/>
      <c r="F17" s="6"/>
      <c r="G17" s="6"/>
      <c r="H17" s="6"/>
      <c r="I17" s="5" t="str">
        <f t="shared" si="1"/>
        <v>地学基礎</v>
      </c>
    </row>
    <row r="18" spans="1:9" s="2" customFormat="1">
      <c r="A18" s="5" t="str">
        <f t="shared" si="0"/>
        <v>地学基礎</v>
      </c>
      <c r="B18" s="5"/>
      <c r="C18" s="8"/>
      <c r="D18" s="7"/>
      <c r="E18" s="8"/>
      <c r="F18" s="6"/>
      <c r="G18" s="6"/>
      <c r="H18" s="6"/>
      <c r="I18" s="5" t="str">
        <f t="shared" si="1"/>
        <v>地学基礎</v>
      </c>
    </row>
    <row r="19" spans="1:9">
      <c r="A19" s="5" t="str">
        <f t="shared" si="0"/>
        <v>地学基礎</v>
      </c>
      <c r="C19" s="6"/>
      <c r="D19" s="7"/>
      <c r="E19" s="8"/>
      <c r="F19" s="6"/>
      <c r="G19" s="6"/>
      <c r="H19" s="6"/>
      <c r="I19" s="5" t="str">
        <f t="shared" si="1"/>
        <v>地学基礎</v>
      </c>
    </row>
    <row r="20" spans="1:9">
      <c r="A20" s="5" t="str">
        <f t="shared" si="0"/>
        <v>地学基礎</v>
      </c>
      <c r="C20" s="6"/>
      <c r="D20" s="7"/>
      <c r="E20" s="8"/>
      <c r="F20" s="6"/>
      <c r="G20" s="6"/>
      <c r="H20" s="6"/>
      <c r="I20" s="5" t="str">
        <f t="shared" si="1"/>
        <v>地学基礎</v>
      </c>
    </row>
    <row r="21" spans="1:9">
      <c r="A21" s="5" t="str">
        <f t="shared" si="0"/>
        <v>地学基礎</v>
      </c>
      <c r="C21" s="6"/>
      <c r="D21" s="7"/>
      <c r="E21" s="8"/>
      <c r="F21" s="6"/>
      <c r="G21" s="6"/>
      <c r="H21" s="6"/>
      <c r="I21" s="5" t="str">
        <f t="shared" si="1"/>
        <v>地学基礎</v>
      </c>
    </row>
    <row r="22" spans="1:9">
      <c r="A22" s="5" t="str">
        <f t="shared" si="0"/>
        <v>地学基礎</v>
      </c>
      <c r="C22" s="6"/>
      <c r="D22" s="7"/>
      <c r="E22" s="8"/>
      <c r="F22" s="6"/>
      <c r="G22" s="6"/>
      <c r="H22" s="6"/>
      <c r="I22" s="5" t="str">
        <f t="shared" si="1"/>
        <v>地学基礎</v>
      </c>
    </row>
    <row r="23" spans="1:9">
      <c r="A23" s="5" t="str">
        <f t="shared" si="0"/>
        <v>地学基礎</v>
      </c>
      <c r="C23" s="6"/>
      <c r="D23" s="7"/>
      <c r="E23" s="8"/>
      <c r="F23" s="6"/>
      <c r="G23" s="6"/>
      <c r="H23" s="6"/>
      <c r="I23" s="5" t="str">
        <f t="shared" si="1"/>
        <v>地学基礎</v>
      </c>
    </row>
    <row r="24" spans="1:9">
      <c r="A24" s="5" t="str">
        <f t="shared" si="0"/>
        <v>地学基礎</v>
      </c>
      <c r="C24" s="6"/>
      <c r="D24" s="7"/>
      <c r="E24" s="8"/>
      <c r="F24" s="6"/>
      <c r="G24" s="6"/>
      <c r="H24" s="6"/>
      <c r="I24" s="5" t="str">
        <f t="shared" si="1"/>
        <v>地学基礎</v>
      </c>
    </row>
    <row r="25" spans="1:9">
      <c r="A25" s="5" t="str">
        <f t="shared" si="0"/>
        <v>地学基礎</v>
      </c>
      <c r="C25" s="6"/>
      <c r="D25" s="7"/>
      <c r="E25" s="8"/>
      <c r="F25" s="6"/>
      <c r="G25" s="6"/>
      <c r="H25" s="6"/>
      <c r="I25" s="5" t="str">
        <f t="shared" si="1"/>
        <v>地学基礎</v>
      </c>
    </row>
    <row r="26" spans="1:9">
      <c r="A26" s="5" t="str">
        <f t="shared" si="0"/>
        <v>地学基礎</v>
      </c>
      <c r="C26" s="6"/>
      <c r="D26" s="7"/>
      <c r="E26" s="8"/>
      <c r="F26" s="6"/>
      <c r="G26" s="6"/>
      <c r="H26" s="6"/>
      <c r="I26" s="5" t="str">
        <f t="shared" si="1"/>
        <v>地学基礎</v>
      </c>
    </row>
    <row r="27" spans="1:9">
      <c r="A27" s="5" t="str">
        <f t="shared" si="0"/>
        <v>地学基礎</v>
      </c>
      <c r="C27" s="6"/>
      <c r="D27" s="7"/>
      <c r="E27" s="8"/>
      <c r="F27" s="6"/>
      <c r="G27" s="6"/>
      <c r="H27" s="6"/>
      <c r="I27" s="5" t="str">
        <f t="shared" si="1"/>
        <v>地学基礎</v>
      </c>
    </row>
    <row r="28" spans="1:9">
      <c r="A28" s="5" t="str">
        <f t="shared" si="0"/>
        <v>地学基礎</v>
      </c>
      <c r="C28" s="6"/>
      <c r="D28" s="7"/>
      <c r="E28" s="8"/>
      <c r="F28" s="6"/>
      <c r="G28" s="6"/>
      <c r="H28" s="6"/>
      <c r="I28" s="5" t="str">
        <f t="shared" si="1"/>
        <v>地学基礎</v>
      </c>
    </row>
    <row r="29" spans="1:9">
      <c r="A29" s="5" t="str">
        <f t="shared" si="0"/>
        <v>地学基礎</v>
      </c>
      <c r="C29" s="6"/>
      <c r="D29" s="7"/>
      <c r="E29" s="8"/>
      <c r="F29" s="6"/>
      <c r="G29" s="6"/>
      <c r="H29" s="6"/>
      <c r="I29" s="5" t="str">
        <f t="shared" si="1"/>
        <v>地学基礎</v>
      </c>
    </row>
    <row r="30" spans="1:9">
      <c r="A30" s="5" t="str">
        <f t="shared" si="0"/>
        <v>地学基礎</v>
      </c>
      <c r="C30" s="6"/>
      <c r="D30" s="7"/>
      <c r="E30" s="8"/>
      <c r="F30" s="6"/>
      <c r="G30" s="6"/>
      <c r="H30" s="6"/>
      <c r="I30" s="5" t="str">
        <f t="shared" si="1"/>
        <v>地学基礎</v>
      </c>
    </row>
    <row r="31" spans="1:9">
      <c r="A31" s="5" t="str">
        <f t="shared" si="0"/>
        <v>地学基礎</v>
      </c>
      <c r="C31" s="6"/>
      <c r="D31" s="7"/>
      <c r="E31" s="8"/>
      <c r="F31" s="6"/>
      <c r="G31" s="6"/>
      <c r="H31" s="6"/>
      <c r="I31" s="5" t="str">
        <f t="shared" si="1"/>
        <v>地学基礎</v>
      </c>
    </row>
    <row r="32" spans="1:9">
      <c r="A32" s="5" t="str">
        <f t="shared" si="0"/>
        <v>地学基礎</v>
      </c>
      <c r="C32" s="6"/>
      <c r="D32" s="7"/>
      <c r="E32" s="8"/>
      <c r="F32" s="6"/>
      <c r="G32" s="6"/>
      <c r="H32" s="6"/>
      <c r="I32" s="5" t="str">
        <f t="shared" si="1"/>
        <v>地学基礎</v>
      </c>
    </row>
  </sheetData>
  <phoneticPr fontId="17"/>
  <printOptions horizontalCentered="1" verticalCentered="1"/>
  <pageMargins left="0" right="0" top="0" bottom="0" header="0" footer="0"/>
  <pageSetup paperSize="12"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J124"/>
  <sheetViews>
    <sheetView view="pageBreakPreview" zoomScale="60" zoomScaleNormal="100" workbookViewId="0">
      <selection activeCell="B4" sqref="B4"/>
    </sheetView>
  </sheetViews>
  <sheetFormatPr defaultColWidth="9" defaultRowHeight="18.75"/>
  <cols>
    <col min="1" max="1" width="14.125" bestFit="1" customWidth="1"/>
    <col min="2" max="2" width="12.25" style="5" bestFit="1" customWidth="1"/>
    <col min="3" max="3" width="4.875" style="5" customWidth="1"/>
    <col min="4" max="4" width="27.25" style="2" bestFit="1" customWidth="1"/>
    <col min="5" max="5" width="5" style="3" customWidth="1"/>
    <col min="6" max="6" width="32.125" style="5" customWidth="1"/>
    <col min="7" max="7" width="124.25" style="5" bestFit="1" customWidth="1"/>
    <col min="8" max="8" width="50" style="5" customWidth="1"/>
    <col min="9" max="9" width="11" bestFit="1" customWidth="1"/>
    <col min="10" max="16384" width="9" style="5"/>
  </cols>
  <sheetData>
    <row r="1" spans="1:10" ht="34.5" customHeight="1" thickBot="1">
      <c r="C1" s="1" t="s">
        <v>2</v>
      </c>
      <c r="F1" s="4" t="s">
        <v>172</v>
      </c>
    </row>
    <row r="2" spans="1:10" ht="34.5" customHeight="1">
      <c r="A2" s="157" t="s">
        <v>174</v>
      </c>
      <c r="B2" s="175" t="s">
        <v>175</v>
      </c>
      <c r="C2" s="176"/>
      <c r="D2" s="177"/>
      <c r="E2" s="4"/>
      <c r="H2"/>
      <c r="I2" s="5"/>
    </row>
    <row r="3" spans="1:10" ht="34.5" customHeight="1" thickBot="1">
      <c r="A3" s="158" t="s">
        <v>176</v>
      </c>
      <c r="B3" s="178" t="str">
        <f>VLOOKUP($A$3,$A$5:$F$124,4,FALSE)</f>
        <v>波動</v>
      </c>
      <c r="C3" s="179"/>
      <c r="D3" s="180"/>
      <c r="E3" s="4"/>
      <c r="H3"/>
      <c r="I3" s="5"/>
    </row>
    <row r="4" spans="1:10">
      <c r="A4" t="s">
        <v>173</v>
      </c>
      <c r="C4" s="149" t="s">
        <v>3</v>
      </c>
      <c r="D4" s="150"/>
      <c r="E4" s="156" t="s">
        <v>4</v>
      </c>
      <c r="F4" s="6" t="s">
        <v>5</v>
      </c>
      <c r="G4" s="6" t="s">
        <v>6</v>
      </c>
      <c r="H4" s="6" t="s">
        <v>7</v>
      </c>
      <c r="I4" t="s">
        <v>173</v>
      </c>
    </row>
    <row r="5" spans="1:10" ht="27" customHeight="1">
      <c r="A5" s="5" t="str">
        <f>'oppシート問い (物理基礎) '!$A3</f>
        <v>物理基礎1</v>
      </c>
      <c r="B5" s="5" t="str">
        <f t="shared" ref="B5:B34" si="0">"物理基礎"&amp;$C5&amp;$E5</f>
        <v>物理基礎11</v>
      </c>
      <c r="C5" s="9">
        <f>IF('oppシート問い (物理基礎) '!C3=0,"",'oppシート問い (物理基礎) '!C3)</f>
        <v>1</v>
      </c>
      <c r="D5" s="46" t="str">
        <f>IF('oppシート問い (物理基礎) '!D3=0,"",'oppシート問い (物理基礎) '!D3)</f>
        <v>力と運動</v>
      </c>
      <c r="E5" s="8">
        <f>IF('oppシート問い (物理基礎) '!E3=0,"",'oppシート問い (物理基礎) '!E3)</f>
        <v>1</v>
      </c>
      <c r="F5" s="46" t="str">
        <f>IF('oppシート問い (物理基礎) '!F3=0,"",'oppシート問い (物理基礎) '!F3)</f>
        <v>物体の運動</v>
      </c>
      <c r="G5" s="48" t="str">
        <f>IF('oppシート問い (物理基礎) '!G3=0,"",'oppシート問い (物理基礎) '!G3)</f>
        <v>自転車に乗り，走っていると，走り始めた時と走っている最中では速さが違います。それはなぜか説明しましょう。</v>
      </c>
      <c r="H5" s="6" t="str">
        <f>IF('oppシート問い (物理基礎) '!H3=0,"",'oppシート問い (物理基礎) '!H3)</f>
        <v/>
      </c>
      <c r="I5" s="5" t="e">
        <f>"物理基礎"&amp;#REF!</f>
        <v>#REF!</v>
      </c>
      <c r="J5" s="5">
        <v>1</v>
      </c>
    </row>
    <row r="6" spans="1:10" ht="27" customHeight="1">
      <c r="A6" s="5" t="str">
        <f>'oppシート問い (物理基礎) '!$A4</f>
        <v>物理基礎2</v>
      </c>
      <c r="B6" s="5" t="str">
        <f t="shared" si="0"/>
        <v>物理基礎12</v>
      </c>
      <c r="C6" s="9">
        <f>IF('oppシート問い (物理基礎) '!C4=0,"",'oppシート問い (物理基礎) '!C4)</f>
        <v>1</v>
      </c>
      <c r="D6" s="46" t="str">
        <f>IF('oppシート問い (物理基礎) '!D4=0,"",'oppシート問い (物理基礎) '!D4)</f>
        <v>力と運動</v>
      </c>
      <c r="E6" s="8">
        <f>IF('oppシート問い (物理基礎) '!E4=0,"",'oppシート問い (物理基礎) '!E4)</f>
        <v>2</v>
      </c>
      <c r="F6" s="46" t="str">
        <f>IF('oppシート問い (物理基礎) '!F4=0,"",'oppシート問い (物理基礎) '!F4)</f>
        <v>力のはたらきとつりあい</v>
      </c>
      <c r="G6" s="48" t="str">
        <f>IF('oppシート問い (物理基礎) '!G4=0,"",'oppシート問い (物理基礎) '!G4)</f>
        <v>人がプールに入り，寝そべると浮く。
なぜ浮くことができるのか，説明しましょう。</v>
      </c>
      <c r="H6" s="6" t="str">
        <f>IF('oppシート問い (物理基礎) '!H4=0,"",'oppシート問い (物理基礎) '!H4)</f>
        <v/>
      </c>
      <c r="I6" s="5" t="e">
        <f>"物理基礎"&amp;#REF!</f>
        <v>#REF!</v>
      </c>
      <c r="J6" s="5">
        <v>2</v>
      </c>
    </row>
    <row r="7" spans="1:10" ht="27" customHeight="1">
      <c r="A7" s="5" t="str">
        <f>'oppシート問い (物理基礎) '!$A5</f>
        <v>物理基礎3</v>
      </c>
      <c r="B7" s="5" t="str">
        <f t="shared" si="0"/>
        <v>物理基礎13</v>
      </c>
      <c r="C7" s="9">
        <f>IF('oppシート問い (物理基礎) '!C5=0,"",'oppシート問い (物理基礎) '!C5)</f>
        <v>1</v>
      </c>
      <c r="D7" s="46" t="str">
        <f>IF('oppシート問い (物理基礎) '!D5=0,"",'oppシート問い (物理基礎) '!D5)</f>
        <v>力と運動</v>
      </c>
      <c r="E7" s="8">
        <f>IF('oppシート問い (物理基礎) '!E5=0,"",'oppシート問い (物理基礎) '!E5)</f>
        <v>3</v>
      </c>
      <c r="F7" s="46" t="str">
        <f>IF('oppシート問い (物理基礎) '!F5=0,"",'oppシート問い (物理基礎) '!F5)</f>
        <v>運動の法則</v>
      </c>
      <c r="G7" s="48" t="str">
        <f>IF('oppシート問い (物理基礎) '!G5=0,"",'oppシート問い (物理基礎) '!G5)</f>
        <v>バスに乗っていて，急ブレーキをかけると，立っている人はどうなるか。
また，なぜか理由も説明しましょう。</v>
      </c>
      <c r="H7" s="6" t="str">
        <f>IF('oppシート問い (物理基礎) '!H5=0,"",'oppシート問い (物理基礎) '!H5)</f>
        <v/>
      </c>
      <c r="I7" s="5" t="e">
        <f>"物理基礎"&amp;#REF!</f>
        <v>#REF!</v>
      </c>
      <c r="J7" s="5">
        <v>3</v>
      </c>
    </row>
    <row r="8" spans="1:10" ht="27" customHeight="1">
      <c r="A8" s="5" t="str">
        <f>'oppシート問い (物理基礎) '!$A6</f>
        <v>物理基礎4</v>
      </c>
      <c r="B8" s="5" t="str">
        <f t="shared" si="0"/>
        <v>物理基礎21</v>
      </c>
      <c r="C8" s="9">
        <f>IF('oppシート問い (物理基礎) '!C6=0,"",'oppシート問い (物理基礎) '!C6)</f>
        <v>2</v>
      </c>
      <c r="D8" s="46" t="str">
        <f>IF('oppシート問い (物理基礎) '!D6=0,"",'oppシート問い (物理基礎) '!D6)</f>
        <v>エネルギー</v>
      </c>
      <c r="E8" s="8">
        <f>IF('oppシート問い (物理基礎) '!E6=0,"",'oppシート問い (物理基礎) '!E6)</f>
        <v>1</v>
      </c>
      <c r="F8" s="46" t="str">
        <f>IF('oppシート問い (物理基礎) '!F6=0,"",'oppシート問い (物理基礎) '!F6)</f>
        <v>仕事と力学的エネルギー</v>
      </c>
      <c r="G8" s="48" t="str">
        <f>IF('oppシート問い (物理基礎) '!G6=0,"",'oppシート問い (物理基礎) '!G6)</f>
        <v>振り子を振ると一定の動きをするが，「エネルギー」という言葉を使い，振り子の運動の仕組みを説明しましょう。</v>
      </c>
      <c r="H8" s="6" t="str">
        <f>IF('oppシート問い (物理基礎) '!H6=0,"",'oppシート問い (物理基礎) '!H6)</f>
        <v/>
      </c>
      <c r="I8" s="5" t="e">
        <f>"物理基礎"&amp;#REF!</f>
        <v>#REF!</v>
      </c>
      <c r="J8" s="5">
        <v>4</v>
      </c>
    </row>
    <row r="9" spans="1:10" ht="27" customHeight="1">
      <c r="A9" s="5" t="str">
        <f>'oppシート問い (物理基礎) '!$A7</f>
        <v>物理基礎5</v>
      </c>
      <c r="B9" s="5" t="str">
        <f t="shared" si="0"/>
        <v>物理基礎22</v>
      </c>
      <c r="C9" s="9">
        <f>IF('oppシート問い (物理基礎) '!C7=0,"",'oppシート問い (物理基礎) '!C7)</f>
        <v>2</v>
      </c>
      <c r="D9" s="46" t="str">
        <f>IF('oppシート問い (物理基礎) '!D7=0,"",'oppシート問い (物理基礎) '!D7)</f>
        <v>エネルギー</v>
      </c>
      <c r="E9" s="8">
        <f>IF('oppシート問い (物理基礎) '!E7=0,"",'oppシート問い (物理基礎) '!E7)</f>
        <v>2</v>
      </c>
      <c r="F9" s="46" t="str">
        <f>IF('oppシート問い (物理基礎) '!F7=0,"",'oppシート問い (物理基礎) '!F7)</f>
        <v>熱とエネルギー</v>
      </c>
      <c r="G9" s="48" t="str">
        <f>IF('oppシート問い (物理基礎) '!G7=0,"",'oppシート問い (物理基礎) '!G7)</f>
        <v>湯呑に入れたお湯はやがてぬるくなってしまうが，温度の変化によっておこる仕組みについて説明しましょう。</v>
      </c>
      <c r="H9" s="6" t="str">
        <f>IF('oppシート問い (物理基礎) '!H7=0,"",'oppシート問い (物理基礎) '!H7)</f>
        <v/>
      </c>
      <c r="I9" s="5" t="e">
        <f>"物理基礎"&amp;#REF!</f>
        <v>#REF!</v>
      </c>
      <c r="J9" s="5">
        <v>5</v>
      </c>
    </row>
    <row r="10" spans="1:10" ht="27" customHeight="1">
      <c r="A10" s="5" t="str">
        <f>'oppシート問い (物理基礎) '!$A8</f>
        <v>物理基礎6</v>
      </c>
      <c r="B10" s="5" t="str">
        <f t="shared" si="0"/>
        <v>物理基礎31</v>
      </c>
      <c r="C10" s="9">
        <f>IF('oppシート問い (物理基礎) '!C8=0,"",'oppシート問い (物理基礎) '!C8)</f>
        <v>3</v>
      </c>
      <c r="D10" s="46" t="str">
        <f>IF('oppシート問い (物理基礎) '!D8=0,"",'oppシート問い (物理基礎) '!D8)</f>
        <v>波動</v>
      </c>
      <c r="E10" s="8">
        <f>IF('oppシート問い (物理基礎) '!E8=0,"",'oppシート問い (物理基礎) '!E8)</f>
        <v>1</v>
      </c>
      <c r="F10" s="46" t="str">
        <f>IF('oppシート問い (物理基礎) '!F8=0,"",'oppシート問い (物理基礎) '!F8)</f>
        <v>波の性質</v>
      </c>
      <c r="G10" s="48" t="str">
        <f>IF('oppシート問い (物理基礎) '!G8=0,"",'oppシート問い (物理基礎) '!G8)</f>
        <v>海に行くと，大きな波と小さな波があります。それはなぜですか。
波の仕組みについて説明しましょう。</v>
      </c>
      <c r="H10" s="6" t="str">
        <f>IF('oppシート問い (物理基礎) '!H8=0,"",'oppシート問い (物理基礎) '!H8)</f>
        <v/>
      </c>
      <c r="I10" s="5" t="e">
        <f>"物理基礎"&amp;#REF!</f>
        <v>#REF!</v>
      </c>
      <c r="J10" s="5">
        <v>6</v>
      </c>
    </row>
    <row r="11" spans="1:10" ht="27" customHeight="1">
      <c r="A11" s="5" t="str">
        <f>'oppシート問い (物理基礎) '!$A9</f>
        <v>物理基礎7</v>
      </c>
      <c r="B11" s="5" t="str">
        <f t="shared" si="0"/>
        <v>物理基礎32</v>
      </c>
      <c r="C11" s="9">
        <f>IF('oppシート問い (物理基礎) '!C9=0,"",'oppシート問い (物理基礎) '!C9)</f>
        <v>3</v>
      </c>
      <c r="D11" s="46" t="str">
        <f>IF('oppシート問い (物理基礎) '!D9=0,"",'oppシート問い (物理基礎) '!D9)</f>
        <v>波動</v>
      </c>
      <c r="E11" s="8">
        <f>IF('oppシート問い (物理基礎) '!E9=0,"",'oppシート問い (物理基礎) '!E9)</f>
        <v>2</v>
      </c>
      <c r="F11" s="46" t="str">
        <f>IF('oppシート問い (物理基礎) '!F9=0,"",'oppシート問い (物理基礎) '!F9)</f>
        <v>音波</v>
      </c>
      <c r="G11" s="48" t="str">
        <f>IF('oppシート問い (物理基礎) '!G9=0,"",'oppシート問い (物理基礎) '!G9)</f>
        <v>山に向かって大声を出すと，山びこが返ってくる。
なぜ山びこが返ってくるのか説明しましょう。</v>
      </c>
      <c r="H11" s="6" t="str">
        <f>IF('oppシート問い (物理基礎) '!H9=0,"",'oppシート問い (物理基礎) '!H9)</f>
        <v/>
      </c>
      <c r="I11" s="5" t="e">
        <f>"物理基礎"&amp;#REF!</f>
        <v>#REF!</v>
      </c>
      <c r="J11" s="5">
        <v>7</v>
      </c>
    </row>
    <row r="12" spans="1:10" ht="27" customHeight="1">
      <c r="A12" s="5" t="str">
        <f>'oppシート問い (物理基礎) '!$A10</f>
        <v>物理基礎8</v>
      </c>
      <c r="B12" s="5" t="str">
        <f t="shared" si="0"/>
        <v>物理基礎41</v>
      </c>
      <c r="C12" s="9">
        <f>IF('oppシート問い (物理基礎) '!C10=0,"",'oppシート問い (物理基礎) '!C10)</f>
        <v>4</v>
      </c>
      <c r="D12" s="46" t="str">
        <f>IF('oppシート問い (物理基礎) '!D10=0,"",'oppシート問い (物理基礎) '!D10)</f>
        <v>電気</v>
      </c>
      <c r="E12" s="8">
        <f>IF('oppシート問い (物理基礎) '!E10=0,"",'oppシート問い (物理基礎) '!E10)</f>
        <v>1</v>
      </c>
      <c r="F12" s="46" t="str">
        <f>IF('oppシート問い (物理基礎) '!F10=0,"",'oppシート問い (物理基礎) '!F10)</f>
        <v>静電気と電気</v>
      </c>
      <c r="G12" s="48" t="str">
        <f>IF('oppシート問い (物理基礎) '!G10=0,"",'oppシート問い (物理基礎) '!G10)</f>
        <v>ドライヤーの出力する風の量が変化するが，どのような仕組みで温風，冷風がでて，風の量が変化するのか説明しましょう。</v>
      </c>
      <c r="H12" s="6" t="str">
        <f>IF('oppシート問い (物理基礎) '!H10=0,"",'oppシート問い (物理基礎) '!H10)</f>
        <v/>
      </c>
      <c r="I12" s="5" t="e">
        <f>"物理基礎"&amp;#REF!</f>
        <v>#REF!</v>
      </c>
      <c r="J12" s="5">
        <v>8</v>
      </c>
    </row>
    <row r="13" spans="1:10" ht="27" customHeight="1">
      <c r="A13" s="5" t="str">
        <f>'oppシート問い (物理基礎) '!$A11</f>
        <v>物理基礎9</v>
      </c>
      <c r="B13" s="5" t="str">
        <f t="shared" si="0"/>
        <v>物理基礎42</v>
      </c>
      <c r="C13" s="9">
        <f>IF('oppシート問い (物理基礎) '!C11=0,"",'oppシート問い (物理基礎) '!C11)</f>
        <v>4</v>
      </c>
      <c r="D13" s="46" t="str">
        <f>IF('oppシート問い (物理基礎) '!D11=0,"",'oppシート問い (物理基礎) '!D11)</f>
        <v>電気</v>
      </c>
      <c r="E13" s="8">
        <f>IF('oppシート問い (物理基礎) '!E11=0,"",'oppシート問い (物理基礎) '!E11)</f>
        <v>2</v>
      </c>
      <c r="F13" s="46" t="str">
        <f>IF('oppシート問い (物理基礎) '!F11=0,"",'oppシート問い (物理基礎) '!F11)</f>
        <v>電流と磁場</v>
      </c>
      <c r="G13" s="48" t="str">
        <f>IF('oppシート問い (物理基礎) '!G11=0,"",'oppシート問い (物理基礎) '!G11)</f>
        <v>電子レンジはなぜものを温めることができるのか，説明しましょう。</v>
      </c>
      <c r="H13" s="6" t="str">
        <f>IF('oppシート問い (物理基礎) '!H11=0,"",'oppシート問い (物理基礎) '!H11)</f>
        <v/>
      </c>
      <c r="I13" s="5" t="e">
        <f>"物理基礎"&amp;#REF!</f>
        <v>#REF!</v>
      </c>
      <c r="J13" s="5">
        <v>9</v>
      </c>
    </row>
    <row r="14" spans="1:10" ht="27" customHeight="1">
      <c r="A14" s="5" t="str">
        <f>'oppシート問い (物理基礎) '!$A12</f>
        <v>物理基礎10</v>
      </c>
      <c r="B14" s="5" t="str">
        <f t="shared" si="0"/>
        <v>物理基礎43</v>
      </c>
      <c r="C14" s="9">
        <f>IF('oppシート問い (物理基礎) '!C12=0,"",'oppシート問い (物理基礎) '!C12)</f>
        <v>4</v>
      </c>
      <c r="D14" s="46" t="str">
        <f>IF('oppシート問い (物理基礎) '!D12=0,"",'oppシート問い (物理基礎) '!D12)</f>
        <v>電気</v>
      </c>
      <c r="E14" s="8">
        <f>IF('oppシート問い (物理基礎) '!E12=0,"",'oppシート問い (物理基礎) '!E12)</f>
        <v>3</v>
      </c>
      <c r="F14" s="46" t="str">
        <f>IF('oppシート問い (物理基礎) '!F12=0,"",'oppシート問い (物理基礎) '!F12)</f>
        <v>エネルギーとその利用</v>
      </c>
      <c r="G14" s="48" t="str">
        <f>IF('oppシート問い (物理基礎) '!G12=0,"",'oppシート問い (物理基礎) '!G12)</f>
        <v>原子力発電所でのエネルギーの発電の仕組みについて説明しましょう。</v>
      </c>
      <c r="H14" s="6" t="str">
        <f>IF('oppシート問い (物理基礎) '!H12=0,"",'oppシート問い (物理基礎) '!H12)</f>
        <v/>
      </c>
      <c r="I14" s="5" t="e">
        <f>"物理基礎"&amp;#REF!</f>
        <v>#REF!</v>
      </c>
      <c r="J14" s="5">
        <v>10</v>
      </c>
    </row>
    <row r="15" spans="1:10" ht="27" customHeight="1" thickBot="1">
      <c r="A15" s="5" t="str">
        <f>'oppシート問い (物理基礎) '!$A13</f>
        <v>物理基礎</v>
      </c>
      <c r="B15" s="5" t="str">
        <f t="shared" si="0"/>
        <v>物理基礎</v>
      </c>
      <c r="C15" s="10" t="str">
        <f>IF('oppシート問い (物理基礎) '!C13=0,"",'oppシート問い (物理基礎) '!C13)</f>
        <v/>
      </c>
      <c r="D15" s="61" t="str">
        <f>IF('oppシート問い (物理基礎) '!D13=0,"",'oppシート問い (物理基礎) '!D13)</f>
        <v/>
      </c>
      <c r="E15" s="108" t="str">
        <f>IF('oppシート問い (物理基礎) '!E13=0,"",'oppシート問い (物理基礎) '!E13)</f>
        <v/>
      </c>
      <c r="F15" s="61" t="str">
        <f>IF('oppシート問い (物理基礎) '!F13=0,"",'oppシート問い (物理基礎) '!F13)</f>
        <v/>
      </c>
      <c r="G15" s="49" t="str">
        <f>IF('oppシート問い (物理基礎) '!G13=0,"",'oppシート問い (物理基礎) '!G13)</f>
        <v/>
      </c>
      <c r="H15" s="12" t="str">
        <f>IF('oppシート問い (物理基礎) '!H13=0,"",'oppシート問い (物理基礎) '!H13)</f>
        <v/>
      </c>
      <c r="I15" s="5" t="e">
        <f>"物理基礎"&amp;#REF!</f>
        <v>#REF!</v>
      </c>
      <c r="J15" s="5">
        <v>11</v>
      </c>
    </row>
    <row r="16" spans="1:10" ht="19.5" thickTop="1">
      <c r="A16" s="5" t="str">
        <f>'oppシート問い (物理基礎) '!$A14</f>
        <v>物理基礎</v>
      </c>
      <c r="B16" s="5" t="str">
        <f t="shared" si="0"/>
        <v>物理基礎</v>
      </c>
      <c r="C16" s="59" t="str">
        <f>IF('oppシート問い (物理基礎) '!C14=0,"",'oppシート問い (物理基礎) '!C14)</f>
        <v/>
      </c>
      <c r="D16" s="134" t="str">
        <f>IF('oppシート問い (物理基礎) '!D14=0,"",'oppシート問い (物理基礎) '!D14)</f>
        <v/>
      </c>
      <c r="E16" s="59" t="str">
        <f>IF('oppシート問い (物理基礎) '!E14=0,"",'oppシート問い (物理基礎) '!E14)</f>
        <v/>
      </c>
      <c r="F16" s="60" t="str">
        <f>IF('oppシート問い (物理基礎) '!F14=0,"",'oppシート問い (物理基礎) '!F14)</f>
        <v/>
      </c>
      <c r="G16" s="60" t="str">
        <f>IF('oppシート問い (物理基礎) '!G14=0,"",'oppシート問い (物理基礎) '!G14)</f>
        <v/>
      </c>
      <c r="H16" s="60" t="str">
        <f>IF('oppシート問い (物理基礎) '!H14=0,"",'oppシート問い (物理基礎) '!H14)</f>
        <v/>
      </c>
      <c r="I16" s="5" t="e">
        <f>"物理基礎"&amp;#REF!</f>
        <v>#REF!</v>
      </c>
      <c r="J16" s="5">
        <v>12</v>
      </c>
    </row>
    <row r="17" spans="1:10">
      <c r="A17" s="5" t="str">
        <f>'oppシート問い (物理基礎) '!$A15</f>
        <v>物理基礎</v>
      </c>
      <c r="B17" s="5" t="str">
        <f t="shared" si="0"/>
        <v>物理基礎</v>
      </c>
      <c r="C17" s="8" t="str">
        <f>IF('oppシート問い (物理基礎) '!C15=0,"",'oppシート問い (物理基礎) '!C15)</f>
        <v/>
      </c>
      <c r="D17" s="7" t="str">
        <f>IF('oppシート問い (物理基礎) '!D15=0,"",'oppシート問い (物理基礎) '!D15)</f>
        <v/>
      </c>
      <c r="E17" s="8" t="str">
        <f>IF('oppシート問い (物理基礎) '!E15=0,"",'oppシート問い (物理基礎) '!E15)</f>
        <v/>
      </c>
      <c r="F17" s="6" t="str">
        <f>IF('oppシート問い (物理基礎) '!F15=0,"",'oppシート問い (物理基礎) '!F15)</f>
        <v/>
      </c>
      <c r="G17" s="6" t="str">
        <f>IF('oppシート問い (物理基礎) '!G15=0,"",'oppシート問い (物理基礎) '!G15)</f>
        <v/>
      </c>
      <c r="H17" s="6" t="str">
        <f>IF('oppシート問い (物理基礎) '!H15=0,"",'oppシート問い (物理基礎) '!H15)</f>
        <v/>
      </c>
      <c r="I17" s="5" t="e">
        <f>"物理基礎"&amp;#REF!</f>
        <v>#REF!</v>
      </c>
      <c r="J17" s="5">
        <v>13</v>
      </c>
    </row>
    <row r="18" spans="1:10">
      <c r="A18" s="5" t="str">
        <f>'oppシート問い (物理基礎) '!$A16</f>
        <v>物理基礎</v>
      </c>
      <c r="B18" s="5" t="str">
        <f t="shared" si="0"/>
        <v>物理基礎</v>
      </c>
      <c r="C18" s="8" t="str">
        <f>IF('oppシート問い (物理基礎) '!C16=0,"",'oppシート問い (物理基礎) '!C16)</f>
        <v/>
      </c>
      <c r="D18" s="7" t="str">
        <f>IF('oppシート問い (物理基礎) '!D16=0,"",'oppシート問い (物理基礎) '!D16)</f>
        <v/>
      </c>
      <c r="E18" s="8" t="str">
        <f>IF('oppシート問い (物理基礎) '!E16=0,"",'oppシート問い (物理基礎) '!E16)</f>
        <v/>
      </c>
      <c r="F18" s="6" t="str">
        <f>IF('oppシート問い (物理基礎) '!F16=0,"",'oppシート問い (物理基礎) '!F16)</f>
        <v/>
      </c>
      <c r="G18" s="6" t="str">
        <f>IF('oppシート問い (物理基礎) '!G16=0,"",'oppシート問い (物理基礎) '!G16)</f>
        <v/>
      </c>
      <c r="H18" s="6" t="str">
        <f>IF('oppシート問い (物理基礎) '!H16=0,"",'oppシート問い (物理基礎) '!H16)</f>
        <v/>
      </c>
      <c r="I18" s="5" t="e">
        <f>"物理基礎"&amp;#REF!</f>
        <v>#REF!</v>
      </c>
      <c r="J18" s="5">
        <v>14</v>
      </c>
    </row>
    <row r="19" spans="1:10">
      <c r="A19" s="5" t="str">
        <f>'oppシート問い (物理基礎) '!$A17</f>
        <v>物理基礎</v>
      </c>
      <c r="B19" s="5" t="str">
        <f t="shared" si="0"/>
        <v>物理基礎</v>
      </c>
      <c r="C19" s="8" t="str">
        <f>IF('oppシート問い (物理基礎) '!C17=0,"",'oppシート問い (物理基礎) '!C17)</f>
        <v/>
      </c>
      <c r="D19" s="7" t="str">
        <f>IF('oppシート問い (物理基礎) '!D17=0,"",'oppシート問い (物理基礎) '!D17)</f>
        <v/>
      </c>
      <c r="E19" s="8" t="str">
        <f>IF('oppシート問い (物理基礎) '!E17=0,"",'oppシート問い (物理基礎) '!E17)</f>
        <v/>
      </c>
      <c r="F19" s="6" t="str">
        <f>IF('oppシート問い (物理基礎) '!F17=0,"",'oppシート問い (物理基礎) '!F17)</f>
        <v/>
      </c>
      <c r="G19" s="6" t="str">
        <f>IF('oppシート問い (物理基礎) '!G17=0,"",'oppシート問い (物理基礎) '!G17)</f>
        <v/>
      </c>
      <c r="H19" s="6" t="str">
        <f>IF('oppシート問い (物理基礎) '!H17=0,"",'oppシート問い (物理基礎) '!H17)</f>
        <v/>
      </c>
      <c r="I19" s="5" t="e">
        <f>"物理基礎"&amp;#REF!</f>
        <v>#REF!</v>
      </c>
      <c r="J19" s="5">
        <v>15</v>
      </c>
    </row>
    <row r="20" spans="1:10">
      <c r="A20" s="5" t="str">
        <f>'oppシート問い (物理基礎) '!$A18</f>
        <v>物理基礎</v>
      </c>
      <c r="B20" s="5" t="str">
        <f t="shared" si="0"/>
        <v>物理基礎</v>
      </c>
      <c r="C20" s="8" t="str">
        <f>IF('oppシート問い (物理基礎) '!C18=0,"",'oppシート問い (物理基礎) '!C18)</f>
        <v/>
      </c>
      <c r="D20" s="7" t="str">
        <f>IF('oppシート問い (物理基礎) '!D18=0,"",'oppシート問い (物理基礎) '!D18)</f>
        <v/>
      </c>
      <c r="E20" s="8" t="str">
        <f>IF('oppシート問い (物理基礎) '!E18=0,"",'oppシート問い (物理基礎) '!E18)</f>
        <v/>
      </c>
      <c r="F20" s="6" t="str">
        <f>IF('oppシート問い (物理基礎) '!F18=0,"",'oppシート問い (物理基礎) '!F18)</f>
        <v/>
      </c>
      <c r="G20" s="6" t="str">
        <f>IF('oppシート問い (物理基礎) '!G18=0,"",'oppシート問い (物理基礎) '!G18)</f>
        <v/>
      </c>
      <c r="H20" s="6" t="str">
        <f>IF('oppシート問い (物理基礎) '!H18=0,"",'oppシート問い (物理基礎) '!H18)</f>
        <v/>
      </c>
      <c r="I20" s="5" t="e">
        <f>"物理基礎"&amp;#REF!</f>
        <v>#REF!</v>
      </c>
      <c r="J20" s="5">
        <v>16</v>
      </c>
    </row>
    <row r="21" spans="1:10">
      <c r="A21" s="5" t="str">
        <f>'oppシート問い (物理基礎) '!$A19</f>
        <v>物理基礎</v>
      </c>
      <c r="B21" s="5" t="str">
        <f t="shared" si="0"/>
        <v>物理基礎</v>
      </c>
      <c r="C21" s="6" t="str">
        <f>IF('oppシート問い (物理基礎) '!C19=0,"",'oppシート問い (物理基礎) '!C19)</f>
        <v/>
      </c>
      <c r="D21" s="7" t="str">
        <f>IF('oppシート問い (物理基礎) '!D19=0,"",'oppシート問い (物理基礎) '!D19)</f>
        <v/>
      </c>
      <c r="E21" s="8" t="str">
        <f>IF('oppシート問い (物理基礎) '!E19=0,"",'oppシート問い (物理基礎) '!E19)</f>
        <v/>
      </c>
      <c r="F21" s="6" t="str">
        <f>IF('oppシート問い (物理基礎) '!F19=0,"",'oppシート問い (物理基礎) '!F19)</f>
        <v/>
      </c>
      <c r="G21" s="6" t="str">
        <f>IF('oppシート問い (物理基礎) '!G19=0,"",'oppシート問い (物理基礎) '!G19)</f>
        <v/>
      </c>
      <c r="H21" s="6" t="str">
        <f>IF('oppシート問い (物理基礎) '!H19=0,"",'oppシート問い (物理基礎) '!H19)</f>
        <v/>
      </c>
      <c r="I21" s="5" t="e">
        <f>"物理基礎"&amp;#REF!</f>
        <v>#REF!</v>
      </c>
      <c r="J21" s="5">
        <v>17</v>
      </c>
    </row>
    <row r="22" spans="1:10">
      <c r="A22" s="5" t="str">
        <f>'oppシート問い (物理基礎) '!$A20</f>
        <v>物理基礎</v>
      </c>
      <c r="B22" s="5" t="str">
        <f t="shared" si="0"/>
        <v>物理基礎</v>
      </c>
      <c r="C22" s="6" t="str">
        <f>IF('oppシート問い (物理基礎) '!C20=0,"",'oppシート問い (物理基礎) '!C20)</f>
        <v/>
      </c>
      <c r="D22" s="7" t="str">
        <f>IF('oppシート問い (物理基礎) '!D20=0,"",'oppシート問い (物理基礎) '!D20)</f>
        <v/>
      </c>
      <c r="E22" s="8" t="str">
        <f>IF('oppシート問い (物理基礎) '!E20=0,"",'oppシート問い (物理基礎) '!E20)</f>
        <v/>
      </c>
      <c r="F22" s="6" t="str">
        <f>IF('oppシート問い (物理基礎) '!F20=0,"",'oppシート問い (物理基礎) '!F20)</f>
        <v/>
      </c>
      <c r="G22" s="6" t="str">
        <f>IF('oppシート問い (物理基礎) '!G20=0,"",'oppシート問い (物理基礎) '!G20)</f>
        <v/>
      </c>
      <c r="H22" s="6" t="str">
        <f>IF('oppシート問い (物理基礎) '!H20=0,"",'oppシート問い (物理基礎) '!H20)</f>
        <v/>
      </c>
      <c r="I22" s="5" t="e">
        <f>"物理基礎"&amp;#REF!</f>
        <v>#REF!</v>
      </c>
      <c r="J22" s="5">
        <v>18</v>
      </c>
    </row>
    <row r="23" spans="1:10">
      <c r="A23" s="5" t="str">
        <f>'oppシート問い (物理基礎) '!$A21</f>
        <v>物理基礎</v>
      </c>
      <c r="B23" s="5" t="str">
        <f t="shared" si="0"/>
        <v>物理基礎</v>
      </c>
      <c r="C23" s="6" t="str">
        <f>IF('oppシート問い (物理基礎) '!C21=0,"",'oppシート問い (物理基礎) '!C21)</f>
        <v/>
      </c>
      <c r="D23" s="7" t="str">
        <f>IF('oppシート問い (物理基礎) '!D21=0,"",'oppシート問い (物理基礎) '!D21)</f>
        <v/>
      </c>
      <c r="E23" s="8" t="str">
        <f>IF('oppシート問い (物理基礎) '!E21=0,"",'oppシート問い (物理基礎) '!E21)</f>
        <v/>
      </c>
      <c r="F23" s="6" t="str">
        <f>IF('oppシート問い (物理基礎) '!F21=0,"",'oppシート問い (物理基礎) '!F21)</f>
        <v/>
      </c>
      <c r="G23" s="6" t="str">
        <f>IF('oppシート問い (物理基礎) '!G21=0,"",'oppシート問い (物理基礎) '!G21)</f>
        <v/>
      </c>
      <c r="H23" s="6" t="str">
        <f>IF('oppシート問い (物理基礎) '!H21=0,"",'oppシート問い (物理基礎) '!H21)</f>
        <v/>
      </c>
      <c r="I23" s="5" t="e">
        <f>"物理基礎"&amp;#REF!</f>
        <v>#REF!</v>
      </c>
      <c r="J23" s="5">
        <v>19</v>
      </c>
    </row>
    <row r="24" spans="1:10">
      <c r="A24" s="5" t="str">
        <f>'oppシート問い (物理基礎) '!$A22</f>
        <v>物理基礎</v>
      </c>
      <c r="B24" s="5" t="str">
        <f t="shared" si="0"/>
        <v>物理基礎</v>
      </c>
      <c r="C24" s="6" t="str">
        <f>IF('oppシート問い (物理基礎) '!C22=0,"",'oppシート問い (物理基礎) '!C22)</f>
        <v/>
      </c>
      <c r="D24" s="7" t="str">
        <f>IF('oppシート問い (物理基礎) '!D22=0,"",'oppシート問い (物理基礎) '!D22)</f>
        <v/>
      </c>
      <c r="E24" s="8" t="str">
        <f>IF('oppシート問い (物理基礎) '!E22=0,"",'oppシート問い (物理基礎) '!E22)</f>
        <v/>
      </c>
      <c r="F24" s="6" t="str">
        <f>IF('oppシート問い (物理基礎) '!F22=0,"",'oppシート問い (物理基礎) '!F22)</f>
        <v/>
      </c>
      <c r="G24" s="6" t="str">
        <f>IF('oppシート問い (物理基礎) '!G22=0,"",'oppシート問い (物理基礎) '!G22)</f>
        <v/>
      </c>
      <c r="H24" s="6" t="str">
        <f>IF('oppシート問い (物理基礎) '!H22=0,"",'oppシート問い (物理基礎) '!H22)</f>
        <v/>
      </c>
      <c r="I24" s="5" t="e">
        <f>"物理基礎"&amp;#REF!</f>
        <v>#REF!</v>
      </c>
      <c r="J24" s="5">
        <v>20</v>
      </c>
    </row>
    <row r="25" spans="1:10">
      <c r="A25" s="5" t="str">
        <f>'oppシート問い (物理基礎) '!$A23</f>
        <v>物理基礎</v>
      </c>
      <c r="B25" s="5" t="str">
        <f t="shared" si="0"/>
        <v>物理基礎</v>
      </c>
      <c r="C25" s="6" t="str">
        <f>IF('oppシート問い (物理基礎) '!C23=0,"",'oppシート問い (物理基礎) '!C23)</f>
        <v/>
      </c>
      <c r="D25" s="7" t="str">
        <f>IF('oppシート問い (物理基礎) '!D23=0,"",'oppシート問い (物理基礎) '!D23)</f>
        <v/>
      </c>
      <c r="E25" s="8" t="str">
        <f>IF('oppシート問い (物理基礎) '!E23=0,"",'oppシート問い (物理基礎) '!E23)</f>
        <v/>
      </c>
      <c r="F25" s="6" t="str">
        <f>IF('oppシート問い (物理基礎) '!F23=0,"",'oppシート問い (物理基礎) '!F23)</f>
        <v/>
      </c>
      <c r="G25" s="6" t="str">
        <f>IF('oppシート問い (物理基礎) '!G23=0,"",'oppシート問い (物理基礎) '!G23)</f>
        <v/>
      </c>
      <c r="H25" s="6" t="str">
        <f>IF('oppシート問い (物理基礎) '!H23=0,"",'oppシート問い (物理基礎) '!H23)</f>
        <v/>
      </c>
      <c r="I25" s="5" t="e">
        <f>"物理基礎"&amp;#REF!</f>
        <v>#REF!</v>
      </c>
      <c r="J25" s="5">
        <v>21</v>
      </c>
    </row>
    <row r="26" spans="1:10">
      <c r="A26" s="5" t="str">
        <f>'oppシート問い (物理基礎) '!$A24</f>
        <v>物理基礎</v>
      </c>
      <c r="B26" s="5" t="str">
        <f t="shared" si="0"/>
        <v>物理基礎</v>
      </c>
      <c r="C26" s="6" t="str">
        <f>IF('oppシート問い (物理基礎) '!C24=0,"",'oppシート問い (物理基礎) '!C24)</f>
        <v/>
      </c>
      <c r="D26" s="7" t="str">
        <f>IF('oppシート問い (物理基礎) '!D24=0,"",'oppシート問い (物理基礎) '!D24)</f>
        <v/>
      </c>
      <c r="E26" s="8" t="str">
        <f>IF('oppシート問い (物理基礎) '!E24=0,"",'oppシート問い (物理基礎) '!E24)</f>
        <v/>
      </c>
      <c r="F26" s="6" t="str">
        <f>IF('oppシート問い (物理基礎) '!F24=0,"",'oppシート問い (物理基礎) '!F24)</f>
        <v/>
      </c>
      <c r="G26" s="6" t="str">
        <f>IF('oppシート問い (物理基礎) '!G24=0,"",'oppシート問い (物理基礎) '!G24)</f>
        <v/>
      </c>
      <c r="H26" s="6" t="str">
        <f>IF('oppシート問い (物理基礎) '!H24=0,"",'oppシート問い (物理基礎) '!H24)</f>
        <v/>
      </c>
      <c r="I26" s="5" t="e">
        <f>"物理基礎"&amp;#REF!</f>
        <v>#REF!</v>
      </c>
      <c r="J26" s="5">
        <v>22</v>
      </c>
    </row>
    <row r="27" spans="1:10">
      <c r="A27" s="5" t="str">
        <f>'oppシート問い (物理基礎) '!$A25</f>
        <v>物理基礎</v>
      </c>
      <c r="B27" s="5" t="str">
        <f t="shared" si="0"/>
        <v>物理基礎</v>
      </c>
      <c r="C27" s="6" t="str">
        <f>IF('oppシート問い (物理基礎) '!C25=0,"",'oppシート問い (物理基礎) '!C25)</f>
        <v/>
      </c>
      <c r="D27" s="7" t="str">
        <f>IF('oppシート問い (物理基礎) '!D25=0,"",'oppシート問い (物理基礎) '!D25)</f>
        <v/>
      </c>
      <c r="E27" s="8" t="str">
        <f>IF('oppシート問い (物理基礎) '!E25=0,"",'oppシート問い (物理基礎) '!E25)</f>
        <v/>
      </c>
      <c r="F27" s="6" t="str">
        <f>IF('oppシート問い (物理基礎) '!F25=0,"",'oppシート問い (物理基礎) '!F25)</f>
        <v/>
      </c>
      <c r="G27" s="6" t="str">
        <f>IF('oppシート問い (物理基礎) '!G25=0,"",'oppシート問い (物理基礎) '!G25)</f>
        <v/>
      </c>
      <c r="H27" s="6" t="str">
        <f>IF('oppシート問い (物理基礎) '!H25=0,"",'oppシート問い (物理基礎) '!H25)</f>
        <v/>
      </c>
      <c r="I27" s="5" t="e">
        <f>"物理基礎"&amp;#REF!</f>
        <v>#REF!</v>
      </c>
      <c r="J27" s="5">
        <v>23</v>
      </c>
    </row>
    <row r="28" spans="1:10">
      <c r="A28" s="5" t="str">
        <f>'oppシート問い (物理基礎) '!$A26</f>
        <v>物理基礎</v>
      </c>
      <c r="B28" s="5" t="str">
        <f t="shared" si="0"/>
        <v>物理基礎</v>
      </c>
      <c r="C28" s="6" t="str">
        <f>IF('oppシート問い (物理基礎) '!C26=0,"",'oppシート問い (物理基礎) '!C26)</f>
        <v/>
      </c>
      <c r="D28" s="7" t="str">
        <f>IF('oppシート問い (物理基礎) '!D26=0,"",'oppシート問い (物理基礎) '!D26)</f>
        <v/>
      </c>
      <c r="E28" s="8" t="str">
        <f>IF('oppシート問い (物理基礎) '!E26=0,"",'oppシート問い (物理基礎) '!E26)</f>
        <v/>
      </c>
      <c r="F28" s="6" t="str">
        <f>IF('oppシート問い (物理基礎) '!F26=0,"",'oppシート問い (物理基礎) '!F26)</f>
        <v/>
      </c>
      <c r="G28" s="6" t="str">
        <f>IF('oppシート問い (物理基礎) '!G26=0,"",'oppシート問い (物理基礎) '!G26)</f>
        <v/>
      </c>
      <c r="H28" s="6" t="str">
        <f>IF('oppシート問い (物理基礎) '!H26=0,"",'oppシート問い (物理基礎) '!H26)</f>
        <v/>
      </c>
      <c r="I28" s="5" t="e">
        <f>"物理基礎"&amp;#REF!</f>
        <v>#REF!</v>
      </c>
      <c r="J28" s="5">
        <v>24</v>
      </c>
    </row>
    <row r="29" spans="1:10">
      <c r="A29" s="5" t="str">
        <f>'oppシート問い (物理基礎) '!$A27</f>
        <v>物理基礎</v>
      </c>
      <c r="B29" s="5" t="str">
        <f t="shared" si="0"/>
        <v>物理基礎</v>
      </c>
      <c r="C29" s="6" t="str">
        <f>IF('oppシート問い (物理基礎) '!C27=0,"",'oppシート問い (物理基礎) '!C27)</f>
        <v/>
      </c>
      <c r="D29" s="7" t="str">
        <f>IF('oppシート問い (物理基礎) '!D27=0,"",'oppシート問い (物理基礎) '!D27)</f>
        <v/>
      </c>
      <c r="E29" s="8" t="str">
        <f>IF('oppシート問い (物理基礎) '!E27=0,"",'oppシート問い (物理基礎) '!E27)</f>
        <v/>
      </c>
      <c r="F29" s="6" t="str">
        <f>IF('oppシート問い (物理基礎) '!F27=0,"",'oppシート問い (物理基礎) '!F27)</f>
        <v/>
      </c>
      <c r="G29" s="6" t="str">
        <f>IF('oppシート問い (物理基礎) '!G27=0,"",'oppシート問い (物理基礎) '!G27)</f>
        <v/>
      </c>
      <c r="H29" s="6" t="str">
        <f>IF('oppシート問い (物理基礎) '!H27=0,"",'oppシート問い (物理基礎) '!H27)</f>
        <v/>
      </c>
      <c r="I29" s="5" t="e">
        <f>"物理基礎"&amp;#REF!</f>
        <v>#REF!</v>
      </c>
      <c r="J29" s="5">
        <v>25</v>
      </c>
    </row>
    <row r="30" spans="1:10">
      <c r="A30" s="5" t="str">
        <f>'oppシート問い (物理基礎) '!$A28</f>
        <v>物理基礎</v>
      </c>
      <c r="B30" s="5" t="str">
        <f t="shared" si="0"/>
        <v>物理基礎</v>
      </c>
      <c r="C30" s="6" t="str">
        <f>IF('oppシート問い (物理基礎) '!C28=0,"",'oppシート問い (物理基礎) '!C28)</f>
        <v/>
      </c>
      <c r="D30" s="7" t="str">
        <f>IF('oppシート問い (物理基礎) '!D28=0,"",'oppシート問い (物理基礎) '!D28)</f>
        <v/>
      </c>
      <c r="E30" s="8" t="str">
        <f>IF('oppシート問い (物理基礎) '!E28=0,"",'oppシート問い (物理基礎) '!E28)</f>
        <v/>
      </c>
      <c r="F30" s="6" t="str">
        <f>IF('oppシート問い (物理基礎) '!F28=0,"",'oppシート問い (物理基礎) '!F28)</f>
        <v/>
      </c>
      <c r="G30" s="6" t="str">
        <f>IF('oppシート問い (物理基礎) '!G28=0,"",'oppシート問い (物理基礎) '!G28)</f>
        <v/>
      </c>
      <c r="H30" s="6" t="str">
        <f>IF('oppシート問い (物理基礎) '!H28=0,"",'oppシート問い (物理基礎) '!H28)</f>
        <v/>
      </c>
      <c r="I30" s="5" t="e">
        <f>"物理基礎"&amp;#REF!</f>
        <v>#REF!</v>
      </c>
      <c r="J30" s="5">
        <v>26</v>
      </c>
    </row>
    <row r="31" spans="1:10">
      <c r="A31" s="5" t="str">
        <f>'oppシート問い (物理基礎) '!$A29</f>
        <v>物理基礎</v>
      </c>
      <c r="B31" s="5" t="str">
        <f t="shared" si="0"/>
        <v>物理基礎</v>
      </c>
      <c r="C31" s="6" t="str">
        <f>IF('oppシート問い (物理基礎) '!C29=0,"",'oppシート問い (物理基礎) '!C29)</f>
        <v/>
      </c>
      <c r="D31" s="7" t="str">
        <f>IF('oppシート問い (物理基礎) '!D29=0,"",'oppシート問い (物理基礎) '!D29)</f>
        <v/>
      </c>
      <c r="E31" s="8" t="str">
        <f>IF('oppシート問い (物理基礎) '!E29=0,"",'oppシート問い (物理基礎) '!E29)</f>
        <v/>
      </c>
      <c r="F31" s="6" t="str">
        <f>IF('oppシート問い (物理基礎) '!F29=0,"",'oppシート問い (物理基礎) '!F29)</f>
        <v/>
      </c>
      <c r="G31" s="6" t="str">
        <f>IF('oppシート問い (物理基礎) '!G29=0,"",'oppシート問い (物理基礎) '!G29)</f>
        <v/>
      </c>
      <c r="H31" s="6" t="str">
        <f>IF('oppシート問い (物理基礎) '!H29=0,"",'oppシート問い (物理基礎) '!H29)</f>
        <v/>
      </c>
      <c r="I31" s="5" t="e">
        <f>"物理基礎"&amp;#REF!</f>
        <v>#REF!</v>
      </c>
      <c r="J31" s="5">
        <v>27</v>
      </c>
    </row>
    <row r="32" spans="1:10">
      <c r="A32" s="5" t="str">
        <f>'oppシート問い (物理基礎) '!$A30</f>
        <v>物理基礎</v>
      </c>
      <c r="B32" s="5" t="str">
        <f t="shared" si="0"/>
        <v>物理基礎</v>
      </c>
      <c r="C32" s="6" t="str">
        <f>IF('oppシート問い (物理基礎) '!C30=0,"",'oppシート問い (物理基礎) '!C30)</f>
        <v/>
      </c>
      <c r="D32" s="7" t="str">
        <f>IF('oppシート問い (物理基礎) '!D30=0,"",'oppシート問い (物理基礎) '!D30)</f>
        <v/>
      </c>
      <c r="E32" s="8" t="str">
        <f>IF('oppシート問い (物理基礎) '!E30=0,"",'oppシート問い (物理基礎) '!E30)</f>
        <v/>
      </c>
      <c r="F32" s="6" t="str">
        <f>IF('oppシート問い (物理基礎) '!F30=0,"",'oppシート問い (物理基礎) '!F30)</f>
        <v/>
      </c>
      <c r="G32" s="6" t="str">
        <f>IF('oppシート問い (物理基礎) '!G30=0,"",'oppシート問い (物理基礎) '!G30)</f>
        <v/>
      </c>
      <c r="H32" s="6" t="str">
        <f>IF('oppシート問い (物理基礎) '!H30=0,"",'oppシート問い (物理基礎) '!H30)</f>
        <v/>
      </c>
      <c r="I32" s="5" t="e">
        <f>"物理基礎"&amp;#REF!</f>
        <v>#REF!</v>
      </c>
      <c r="J32" s="5">
        <v>28</v>
      </c>
    </row>
    <row r="33" spans="1:10">
      <c r="A33" s="5" t="str">
        <f>'oppシート問い (物理基礎) '!$A31</f>
        <v>物理基礎</v>
      </c>
      <c r="B33" s="5" t="str">
        <f t="shared" si="0"/>
        <v>物理基礎</v>
      </c>
      <c r="C33" s="6" t="str">
        <f>IF('oppシート問い (物理基礎) '!C31=0,"",'oppシート問い (物理基礎) '!C31)</f>
        <v/>
      </c>
      <c r="D33" s="7" t="str">
        <f>IF('oppシート問い (物理基礎) '!D31=0,"",'oppシート問い (物理基礎) '!D31)</f>
        <v/>
      </c>
      <c r="E33" s="8" t="str">
        <f>IF('oppシート問い (物理基礎) '!E31=0,"",'oppシート問い (物理基礎) '!E31)</f>
        <v/>
      </c>
      <c r="F33" s="6" t="str">
        <f>IF('oppシート問い (物理基礎) '!F31=0,"",'oppシート問い (物理基礎) '!F31)</f>
        <v/>
      </c>
      <c r="G33" s="6" t="str">
        <f>IF('oppシート問い (物理基礎) '!G31=0,"",'oppシート問い (物理基礎) '!G31)</f>
        <v/>
      </c>
      <c r="H33" s="6" t="str">
        <f>IF('oppシート問い (物理基礎) '!H31=0,"",'oppシート問い (物理基礎) '!H31)</f>
        <v/>
      </c>
      <c r="I33" s="5" t="e">
        <f>"物理基礎"&amp;#REF!</f>
        <v>#REF!</v>
      </c>
      <c r="J33" s="5">
        <v>29</v>
      </c>
    </row>
    <row r="34" spans="1:10" ht="19.5" thickBot="1">
      <c r="A34" s="5" t="str">
        <f>'oppシート問い (物理基礎) '!$A32</f>
        <v>物理基礎</v>
      </c>
      <c r="B34" s="5" t="str">
        <f t="shared" si="0"/>
        <v>物理基礎</v>
      </c>
      <c r="C34" s="6" t="str">
        <f>IF('oppシート問い (物理基礎) '!C32=0,"",'oppシート問い (物理基礎) '!C32)</f>
        <v/>
      </c>
      <c r="D34" s="7" t="str">
        <f>IF('oppシート問い (物理基礎) '!D32=0,"",'oppシート問い (物理基礎) '!D32)</f>
        <v/>
      </c>
      <c r="E34" s="8" t="str">
        <f>IF('oppシート問い (物理基礎) '!E32=0,"",'oppシート問い (物理基礎) '!E32)</f>
        <v/>
      </c>
      <c r="F34" s="6" t="str">
        <f>IF('oppシート問い (物理基礎) '!F32=0,"",'oppシート問い (物理基礎) '!F32)</f>
        <v/>
      </c>
      <c r="G34" s="6" t="str">
        <f>IF('oppシート問い (物理基礎) '!G32=0,"",'oppシート問い (物理基礎) '!G32)</f>
        <v/>
      </c>
      <c r="H34" s="6" t="str">
        <f>IF('oppシート問い (物理基礎) '!H32=0,"",'oppシート問い (物理基礎) '!H32)</f>
        <v/>
      </c>
      <c r="I34" s="5" t="e">
        <f>"物理基礎"&amp;#REF!</f>
        <v>#REF!</v>
      </c>
      <c r="J34" s="5">
        <v>30</v>
      </c>
    </row>
    <row r="35" spans="1:10" ht="27" customHeight="1" thickTop="1">
      <c r="A35" s="5" t="str">
        <f>'oppシート問い (化学基礎)'!$A3</f>
        <v>化学基礎1</v>
      </c>
      <c r="B35" s="5" t="str">
        <f t="shared" ref="B35:B64" si="1">"化学基礎"&amp;$C35&amp;$E35</f>
        <v>化学基礎11</v>
      </c>
      <c r="C35" s="57">
        <f>IF('oppシート問い (化学基礎)'!C3=0,"",'oppシート問い (化学基礎)'!C3)</f>
        <v>1</v>
      </c>
      <c r="D35" s="58" t="str">
        <f>IF('oppシート問い (化学基礎)'!D3=0,"",'oppシート問い (化学基礎)'!D3)</f>
        <v>物質の成分と構成元素</v>
      </c>
      <c r="E35" s="59">
        <f>IF('oppシート問い (化学基礎)'!E3=0,"",'oppシート問い (化学基礎)'!E3)</f>
        <v>1</v>
      </c>
      <c r="F35" s="58" t="str">
        <f>IF('oppシート問い (化学基礎)'!F3=0,"",'oppシート問い (化学基礎)'!F3)</f>
        <v>物質の成分</v>
      </c>
      <c r="G35" s="62" t="str">
        <f>IF('oppシート問い (化学基礎)'!G3=0,"",'oppシート問い (化学基礎)'!G3)</f>
        <v>ほうれん草を溶かすとどのような色素が検出されるだろうか，説明しましょう。</v>
      </c>
      <c r="H35" s="60" t="str">
        <f>IF('oppシート問い (化学基礎)'!H3=0,"",'oppシート問い (化学基礎)'!H3)</f>
        <v/>
      </c>
      <c r="I35" s="5" t="e">
        <f>"化学基礎"&amp;#REF!</f>
        <v>#REF!</v>
      </c>
      <c r="J35" s="5">
        <v>1</v>
      </c>
    </row>
    <row r="36" spans="1:10" ht="27" customHeight="1">
      <c r="A36" s="5" t="str">
        <f>'oppシート問い (化学基礎)'!$A4</f>
        <v>化学基礎1</v>
      </c>
      <c r="B36" s="5" t="str">
        <f t="shared" si="1"/>
        <v>化学基礎12</v>
      </c>
      <c r="C36" s="9">
        <f>IF('oppシート問い (化学基礎)'!C4=0,"",'oppシート問い (化学基礎)'!C4)</f>
        <v>1</v>
      </c>
      <c r="D36" s="46" t="str">
        <f>IF('oppシート問い (化学基礎)'!D4=0,"",'oppシート問い (化学基礎)'!D4)</f>
        <v>物質の成分と構成元素</v>
      </c>
      <c r="E36" s="8">
        <f>IF('oppシート問い (化学基礎)'!E4=0,"",'oppシート問い (化学基礎)'!E4)</f>
        <v>2</v>
      </c>
      <c r="F36" s="46" t="str">
        <f>IF('oppシート問い (化学基礎)'!F4=0,"",'oppシート問い (化学基礎)'!F4)</f>
        <v>物質の構成元素</v>
      </c>
      <c r="G36" s="48" t="str">
        <f>IF('oppシート問い (化学基礎)'!G4=0,"",'oppシート問い (化学基礎)'!G4)</f>
        <v>ガスコンロの炎の色が変わる時があるが、それはなぜだろうか。</v>
      </c>
      <c r="H36" s="6" t="str">
        <f>IF('oppシート問い (化学基礎)'!H4=0,"",'oppシート問い (化学基礎)'!H4)</f>
        <v/>
      </c>
      <c r="I36" s="5" t="e">
        <f>"化学基礎"&amp;#REF!</f>
        <v>#REF!</v>
      </c>
      <c r="J36" s="5">
        <v>2</v>
      </c>
    </row>
    <row r="37" spans="1:10" ht="27" customHeight="1">
      <c r="A37" s="5" t="str">
        <f>'oppシート問い (化学基礎)'!$A5</f>
        <v>化学基礎1</v>
      </c>
      <c r="B37" s="5" t="str">
        <f t="shared" si="1"/>
        <v>化学基礎13</v>
      </c>
      <c r="C37" s="9">
        <f>IF('oppシート問い (化学基礎)'!C5=0,"",'oppシート問い (化学基礎)'!C5)</f>
        <v>1</v>
      </c>
      <c r="D37" s="46" t="str">
        <f>IF('oppシート問い (化学基礎)'!D5=0,"",'oppシート問い (化学基礎)'!D5)</f>
        <v>物質の成分と構成元素</v>
      </c>
      <c r="E37" s="8">
        <f>IF('oppシート問い (化学基礎)'!E5=0,"",'oppシート問い (化学基礎)'!E5)</f>
        <v>3</v>
      </c>
      <c r="F37" s="46" t="str">
        <f>IF('oppシート問い (化学基礎)'!F5=0,"",'oppシート問い (化学基礎)'!F5)</f>
        <v>状態変化と熱運動</v>
      </c>
      <c r="G37" s="133" t="str">
        <f>IF('oppシート問い (化学基礎)'!G5=0,"",'oppシート問い (化学基礎)'!G5)</f>
        <v>水鉄砲の仕組みについて説明しましょう。</v>
      </c>
      <c r="H37" s="6" t="str">
        <f>IF('oppシート問い (化学基礎)'!H5=0,"",'oppシート問い (化学基礎)'!H5)</f>
        <v/>
      </c>
      <c r="I37" s="5" t="e">
        <f>"化学基礎"&amp;#REF!</f>
        <v>#REF!</v>
      </c>
      <c r="J37" s="5">
        <v>3</v>
      </c>
    </row>
    <row r="38" spans="1:10" ht="27" customHeight="1">
      <c r="A38" s="5" t="str">
        <f>'oppシート問い (化学基礎)'!$A6</f>
        <v>化学基礎2</v>
      </c>
      <c r="B38" s="5" t="str">
        <f t="shared" si="1"/>
        <v>化学基礎21</v>
      </c>
      <c r="C38" s="9">
        <f>IF('oppシート問い (化学基礎)'!C6=0,"",'oppシート問い (化学基礎)'!C6)</f>
        <v>2</v>
      </c>
      <c r="D38" s="46" t="str">
        <f>IF('oppシート問い (化学基礎)'!D6=0,"",'oppシート問い (化学基礎)'!D6)</f>
        <v>原子の構造と元素の周期表</v>
      </c>
      <c r="E38" s="8">
        <f>IF('oppシート問い (化学基礎)'!E6=0,"",'oppシート問い (化学基礎)'!E6)</f>
        <v>1</v>
      </c>
      <c r="F38" s="46" t="str">
        <f>IF('oppシート問い (化学基礎)'!F6=0,"",'oppシート問い (化学基礎)'!F6)</f>
        <v>原子の構造</v>
      </c>
      <c r="G38" s="133" t="str">
        <f>IF('oppシート問い (化学基礎)'!G6=0,"",'oppシート問い (化学基礎)'!G6)</f>
        <v>原子の量と原子核の関係を説明しましょう。</v>
      </c>
      <c r="H38" s="6" t="str">
        <f>IF('oppシート問い (化学基礎)'!H6=0,"",'oppシート問い (化学基礎)'!H6)</f>
        <v/>
      </c>
      <c r="I38" s="5" t="e">
        <f>"化学基礎"&amp;#REF!</f>
        <v>#REF!</v>
      </c>
      <c r="J38" s="5">
        <v>4</v>
      </c>
    </row>
    <row r="39" spans="1:10" ht="27" customHeight="1">
      <c r="A39" s="5" t="str">
        <f>'oppシート問い (化学基礎)'!$A7</f>
        <v>化学基礎2</v>
      </c>
      <c r="B39" s="5" t="str">
        <f t="shared" si="1"/>
        <v>化学基礎22</v>
      </c>
      <c r="C39" s="9">
        <f>IF('oppシート問い (化学基礎)'!C7=0,"",'oppシート問い (化学基礎)'!C7)</f>
        <v>2</v>
      </c>
      <c r="D39" s="46" t="str">
        <f>IF('oppシート問い (化学基礎)'!D7=0,"",'oppシート問い (化学基礎)'!D7)</f>
        <v>原子の構造と元素の周期表</v>
      </c>
      <c r="E39" s="8">
        <f>IF('oppシート問い (化学基礎)'!E7=0,"",'oppシート問い (化学基礎)'!E7)</f>
        <v>2</v>
      </c>
      <c r="F39" s="48" t="str">
        <f>IF('oppシート問い (化学基礎)'!F7=0,"",'oppシート問い (化学基礎)'!F7)</f>
        <v>元素の相互関係</v>
      </c>
      <c r="G39" s="48" t="str">
        <f>IF('oppシート問い (化学基礎)'!G7=0,"",'oppシート問い (化学基礎)'!G7)</f>
        <v>原子の量と原子核の関係を説明しましょう。</v>
      </c>
      <c r="H39" s="6" t="str">
        <f>IF('oppシート問い (化学基礎)'!H7=0,"",'oppシート問い (化学基礎)'!H7)</f>
        <v/>
      </c>
      <c r="I39" s="5" t="e">
        <f>"化学基礎"&amp;#REF!</f>
        <v>#REF!</v>
      </c>
      <c r="J39" s="5">
        <v>5</v>
      </c>
    </row>
    <row r="40" spans="1:10" ht="27" customHeight="1">
      <c r="A40" s="5" t="str">
        <f>'oppシート問い (化学基礎)'!$A8</f>
        <v>化学基礎3</v>
      </c>
      <c r="B40" s="5" t="str">
        <f t="shared" si="1"/>
        <v>化学基礎31</v>
      </c>
      <c r="C40" s="9">
        <f>IF('oppシート問い (化学基礎)'!C8=0,"",'oppシート問い (化学基礎)'!C8)</f>
        <v>3</v>
      </c>
      <c r="D40" s="46" t="str">
        <f>IF('oppシート問い (化学基礎)'!D8=0,"",'oppシート問い (化学基礎)'!D8)</f>
        <v>物質と化学結合</v>
      </c>
      <c r="E40" s="8">
        <f>IF('oppシート問い (化学基礎)'!E8=0,"",'oppシート問い (化学基礎)'!E8)</f>
        <v>1</v>
      </c>
      <c r="F40" s="48" t="str">
        <f>IF('oppシート問い (化学基礎)'!F8=0,"",'oppシート問い (化学基礎)'!F8)</f>
        <v>イオン</v>
      </c>
      <c r="G40" s="48" t="str">
        <f>IF('oppシート問い (化学基礎)'!G8=0,"",'oppシート問い (化学基礎)'!G8)</f>
        <v>イオンとは何だろうか。説明しましょう</v>
      </c>
      <c r="H40" s="6" t="str">
        <f>IF('oppシート問い (化学基礎)'!H8=0,"",'oppシート問い (化学基礎)'!H8)</f>
        <v/>
      </c>
      <c r="I40" s="5" t="e">
        <f>"化学基礎"&amp;#REF!</f>
        <v>#REF!</v>
      </c>
      <c r="J40" s="5">
        <v>6</v>
      </c>
    </row>
    <row r="41" spans="1:10" ht="27" customHeight="1">
      <c r="A41" s="5" t="str">
        <f>'oppシート問い (化学基礎)'!$A9</f>
        <v>化学基礎3</v>
      </c>
      <c r="B41" s="5" t="str">
        <f t="shared" si="1"/>
        <v>化学基礎32</v>
      </c>
      <c r="C41" s="9">
        <f>IF('oppシート問い (化学基礎)'!C9=0,"",'oppシート問い (化学基礎)'!C9)</f>
        <v>3</v>
      </c>
      <c r="D41" s="46" t="str">
        <f>IF('oppシート問い (化学基礎)'!D9=0,"",'oppシート問い (化学基礎)'!D9)</f>
        <v>物質と化学結合</v>
      </c>
      <c r="E41" s="8">
        <f>IF('oppシート問い (化学基礎)'!E9=0,"",'oppシート問い (化学基礎)'!E9)</f>
        <v>2</v>
      </c>
      <c r="F41" s="48" t="str">
        <f>IF('oppシート問い (化学基礎)'!F9=0,"",'oppシート問い (化学基礎)'!F9)</f>
        <v>イオン結合とイオン結晶</v>
      </c>
      <c r="G41" s="48" t="str">
        <f>IF('oppシート問い (化学基礎)'!G9=0,"",'oppシート問い (化学基礎)'!G9)</f>
        <v>チョークは何でできているだろうか。
また，どのようにできたのか説明しましょう。</v>
      </c>
      <c r="H41" s="6" t="str">
        <f>IF('oppシート問い (化学基礎)'!H9=0,"",'oppシート問い (化学基礎)'!H9)</f>
        <v/>
      </c>
      <c r="I41" s="5" t="e">
        <f>"化学基礎"&amp;#REF!</f>
        <v>#REF!</v>
      </c>
      <c r="J41" s="5">
        <v>7</v>
      </c>
    </row>
    <row r="42" spans="1:10" ht="27" customHeight="1">
      <c r="A42" s="5" t="str">
        <f>'oppシート問い (化学基礎)'!$A10</f>
        <v>化学基礎3</v>
      </c>
      <c r="B42" s="5" t="str">
        <f t="shared" si="1"/>
        <v>化学基礎33</v>
      </c>
      <c r="C42" s="9">
        <f>IF('oppシート問い (化学基礎)'!C10=0,"",'oppシート問い (化学基礎)'!C10)</f>
        <v>3</v>
      </c>
      <c r="D42" s="46" t="str">
        <f>IF('oppシート問い (化学基礎)'!D10=0,"",'oppシート問い (化学基礎)'!D10)</f>
        <v>物質と化学結合</v>
      </c>
      <c r="E42" s="8">
        <f>IF('oppシート問い (化学基礎)'!E10=0,"",'oppシート問い (化学基礎)'!E10)</f>
        <v>3</v>
      </c>
      <c r="F42" s="48" t="str">
        <f>IF('oppシート問い (化学基礎)'!F10=0,"",'oppシート問い (化学基礎)'!F10)</f>
        <v>分子と共有結合</v>
      </c>
      <c r="G42" s="48" t="str">
        <f>IF('oppシート問い (化学基礎)'!G10=0,"",'oppシート問い (化学基礎)'!G10)</f>
        <v>ドライアイスはどのようにでき，どんな性質かあるのか説明しましょう。</v>
      </c>
      <c r="H42" s="6" t="str">
        <f>IF('oppシート問い (化学基礎)'!H10=0,"",'oppシート問い (化学基礎)'!H10)</f>
        <v/>
      </c>
      <c r="I42" s="5" t="e">
        <f>"化学基礎"&amp;#REF!</f>
        <v>#REF!</v>
      </c>
      <c r="J42" s="5">
        <v>8</v>
      </c>
    </row>
    <row r="43" spans="1:10" ht="27" customHeight="1">
      <c r="A43" s="5" t="str">
        <f>'oppシート問い (化学基礎)'!$A11</f>
        <v>化学基礎3</v>
      </c>
      <c r="B43" s="5" t="str">
        <f t="shared" si="1"/>
        <v>化学基礎34</v>
      </c>
      <c r="C43" s="9">
        <f>IF('oppシート問い (化学基礎)'!C11=0,"",'oppシート問い (化学基礎)'!C11)</f>
        <v>3</v>
      </c>
      <c r="D43" s="46" t="str">
        <f>IF('oppシート問い (化学基礎)'!D11=0,"",'oppシート問い (化学基礎)'!D11)</f>
        <v>物質と化学結合</v>
      </c>
      <c r="E43" s="8">
        <f>IF('oppシート問い (化学基礎)'!E11=0,"",'oppシート問い (化学基礎)'!E11)</f>
        <v>4</v>
      </c>
      <c r="F43" s="48" t="str">
        <f>IF('oppシート問い (化学基礎)'!F11=0,"",'oppシート問い (化学基礎)'!F11)</f>
        <v>分子間の結合</v>
      </c>
      <c r="G43" s="48" t="str">
        <f>IF('oppシート問い (化学基礎)'!G11=0,"",'oppシート問い (化学基礎)'!G11)</f>
        <v>氷が溶けると水になる。なぜでしょうか。どのようになるでしょうか。</v>
      </c>
      <c r="H43" s="6" t="str">
        <f>IF('oppシート問い (化学基礎)'!H11=0,"",'oppシート問い (化学基礎)'!H11)</f>
        <v/>
      </c>
      <c r="I43" s="5" t="e">
        <f>"化学基礎"&amp;#REF!</f>
        <v>#REF!</v>
      </c>
      <c r="J43" s="5">
        <v>9</v>
      </c>
    </row>
    <row r="44" spans="1:10" ht="27" customHeight="1">
      <c r="A44" s="5" t="str">
        <f>'oppシート問い (化学基礎)'!$A12</f>
        <v>化学基礎3</v>
      </c>
      <c r="B44" s="5" t="str">
        <f t="shared" si="1"/>
        <v>化学基礎35</v>
      </c>
      <c r="C44" s="9">
        <f>IF('oppシート問い (化学基礎)'!C12=0,"",'oppシート問い (化学基礎)'!C12)</f>
        <v>3</v>
      </c>
      <c r="D44" s="46" t="str">
        <f>IF('oppシート問い (化学基礎)'!D12=0,"",'oppシート問い (化学基礎)'!D12)</f>
        <v>物質と化学結合</v>
      </c>
      <c r="E44" s="8">
        <f>IF('oppシート問い (化学基礎)'!E12=0,"",'oppシート問い (化学基礎)'!E12)</f>
        <v>5</v>
      </c>
      <c r="F44" s="48" t="str">
        <f>IF('oppシート問い (化学基礎)'!F12=0,"",'oppシート問い (化学基礎)'!F12)</f>
        <v>共有結合の結晶</v>
      </c>
      <c r="G44" s="48" t="str">
        <f>IF('oppシート問い (化学基礎)'!G12=0,"",'oppシート問い (化学基礎)'!G12)</f>
        <v>ダイヤモンドは何からできているだろうか。</v>
      </c>
      <c r="H44" s="6" t="str">
        <f>IF('oppシート問い (化学基礎)'!H12=0,"",'oppシート問い (化学基礎)'!H12)</f>
        <v/>
      </c>
      <c r="I44" s="5" t="e">
        <f>"化学基礎"&amp;#REF!</f>
        <v>#REF!</v>
      </c>
      <c r="J44" s="5">
        <v>10</v>
      </c>
    </row>
    <row r="45" spans="1:10" ht="27" customHeight="1">
      <c r="A45" s="5" t="str">
        <f>'oppシート問い (化学基礎)'!$A13</f>
        <v>化学基礎3</v>
      </c>
      <c r="B45" s="5" t="str">
        <f t="shared" si="1"/>
        <v>化学基礎36</v>
      </c>
      <c r="C45" s="9">
        <f>IF('oppシート問い (化学基礎)'!C13=0,"",'oppシート問い (化学基礎)'!C13)</f>
        <v>3</v>
      </c>
      <c r="D45" s="46" t="str">
        <f>IF('oppシート問い (化学基礎)'!D13=0,"",'oppシート問い (化学基礎)'!D13)</f>
        <v>物質と化学結合</v>
      </c>
      <c r="E45" s="8">
        <f>IF('oppシート問い (化学基礎)'!E13=0,"",'oppシート問い (化学基礎)'!E13)</f>
        <v>6</v>
      </c>
      <c r="F45" s="48" t="str">
        <f>IF('oppシート問い (化学基礎)'!F13=0,"",'oppシート問い (化学基礎)'!F13)</f>
        <v>分子からなる物質の利用</v>
      </c>
      <c r="G45" s="48" t="str">
        <f>IF('oppシート問い (化学基礎)'!G13=0,"",'oppシート問い (化学基礎)'!G13)</f>
        <v>ビニール袋は何からできているだろうか、説明しましょう。</v>
      </c>
      <c r="H45" s="6" t="str">
        <f>IF('oppシート問い (化学基礎)'!H13=0,"",'oppシート問い (化学基礎)'!H13)</f>
        <v/>
      </c>
      <c r="I45" s="5" t="e">
        <f>"化学基礎"&amp;#REF!</f>
        <v>#REF!</v>
      </c>
      <c r="J45" s="5">
        <v>11</v>
      </c>
    </row>
    <row r="46" spans="1:10" ht="27" customHeight="1">
      <c r="A46" s="5" t="str">
        <f>'oppシート問い (化学基礎)'!$A14</f>
        <v>化学基礎3</v>
      </c>
      <c r="B46" s="5" t="str">
        <f t="shared" si="1"/>
        <v>化学基礎37</v>
      </c>
      <c r="C46" s="9">
        <f>IF('oppシート問い (化学基礎)'!C14=0,"",'oppシート問い (化学基礎)'!C14)</f>
        <v>3</v>
      </c>
      <c r="D46" s="46" t="str">
        <f>IF('oppシート問い (化学基礎)'!D14=0,"",'oppシート問い (化学基礎)'!D14)</f>
        <v>物質と化学結合</v>
      </c>
      <c r="E46" s="8">
        <f>IF('oppシート問い (化学基礎)'!E14=0,"",'oppシート問い (化学基礎)'!E14)</f>
        <v>7</v>
      </c>
      <c r="F46" s="48" t="str">
        <f>IF('oppシート問い (化学基礎)'!F14=0,"",'oppシート問い (化学基礎)'!F14)</f>
        <v>金属と金属結合</v>
      </c>
      <c r="G46" s="48" t="str">
        <f>IF('oppシート問い (化学基礎)'!G14=0,"",'oppシート問い (化学基礎)'!G14)</f>
        <v>一円玉は何からできていますか？
また，その金属の性質を説明しましょう。</v>
      </c>
      <c r="H46" s="6" t="str">
        <f>IF('oppシート問い (化学基礎)'!H14=0,"",'oppシート問い (化学基礎)'!H14)</f>
        <v/>
      </c>
      <c r="I46" s="5" t="e">
        <f>"化学基礎"&amp;#REF!</f>
        <v>#REF!</v>
      </c>
      <c r="J46" s="5">
        <v>12</v>
      </c>
    </row>
    <row r="47" spans="1:10" ht="27" customHeight="1">
      <c r="A47" s="5" t="str">
        <f>'oppシート問い (化学基礎)'!$A15</f>
        <v>化学基礎3</v>
      </c>
      <c r="B47" s="5" t="str">
        <f t="shared" si="1"/>
        <v>化学基礎38</v>
      </c>
      <c r="C47" s="9">
        <f>IF('oppシート問い (化学基礎)'!C15=0,"",'oppシート問い (化学基礎)'!C15)</f>
        <v>3</v>
      </c>
      <c r="D47" s="48" t="str">
        <f>IF('oppシート問い (化学基礎)'!D15=0,"",'oppシート問い (化学基礎)'!D15)</f>
        <v>物質と化学結合</v>
      </c>
      <c r="E47" s="8">
        <f>IF('oppシート問い (化学基礎)'!E15=0,"",'oppシート問い (化学基礎)'!E15)</f>
        <v>8</v>
      </c>
      <c r="F47" s="48" t="str">
        <f>IF('oppシート問い (化学基礎)'!F15=0,"",'oppシート問い (化学基礎)'!F15)</f>
        <v>結晶の比較</v>
      </c>
      <c r="G47" s="48" t="str">
        <f>IF('oppシート問い (化学基礎)'!G15=0,"",'oppシート問い (化学基礎)'!G15)</f>
        <v>ダイヤモンドとジルコニアの物質の違いを説明しましょう。</v>
      </c>
      <c r="H47" s="6" t="str">
        <f>IF('oppシート問い (化学基礎)'!H15=0,"",'oppシート問い (化学基礎)'!H15)</f>
        <v/>
      </c>
      <c r="I47" s="5" t="e">
        <f>"化学基礎"&amp;#REF!</f>
        <v>#REF!</v>
      </c>
      <c r="J47" s="5">
        <v>13</v>
      </c>
    </row>
    <row r="48" spans="1:10" ht="27" customHeight="1">
      <c r="A48" s="5" t="str">
        <f>'oppシート問い (化学基礎)'!$A16</f>
        <v>化学基礎4</v>
      </c>
      <c r="B48" s="5" t="str">
        <f t="shared" si="1"/>
        <v>化学基礎41</v>
      </c>
      <c r="C48" s="9">
        <f>IF('oppシート問い (化学基礎)'!C16=0,"",'oppシート問い (化学基礎)'!C16)</f>
        <v>4</v>
      </c>
      <c r="D48" s="48" t="str">
        <f>IF('oppシート問い (化学基礎)'!D16=0,"",'oppシート問い (化学基礎)'!D16)</f>
        <v>物質量と化学反応式</v>
      </c>
      <c r="E48" s="8">
        <f>IF('oppシート問い (化学基礎)'!E16=0,"",'oppシート問い (化学基礎)'!E16)</f>
        <v>1</v>
      </c>
      <c r="F48" s="48" t="str">
        <f>IF('oppシート問い (化学基礎)'!F16=0,"",'oppシート問い (化学基礎)'!F16)</f>
        <v>原子量・分子量と式量</v>
      </c>
      <c r="G48" s="48" t="str">
        <f>IF('oppシート問い (化学基礎)'!G16=0,"",'oppシート問い (化学基礎)'!G16)</f>
        <v>米一升を図るにはどうすれば良いだろうか。</v>
      </c>
      <c r="H48" s="6" t="str">
        <f>IF('oppシート問い (化学基礎)'!H16=0,"",'oppシート問い (化学基礎)'!H16)</f>
        <v/>
      </c>
      <c r="I48" s="5" t="e">
        <f>"化学基礎"&amp;#REF!</f>
        <v>#REF!</v>
      </c>
      <c r="J48" s="5">
        <v>14</v>
      </c>
    </row>
    <row r="49" spans="1:10" ht="27" customHeight="1">
      <c r="A49" s="5" t="str">
        <f>'oppシート問い (化学基礎)'!$A17</f>
        <v>化学基礎4</v>
      </c>
      <c r="B49" s="5" t="str">
        <f t="shared" si="1"/>
        <v>化学基礎42</v>
      </c>
      <c r="C49" s="9">
        <f>IF('oppシート問い (化学基礎)'!C17=0,"",'oppシート問い (化学基礎)'!C17)</f>
        <v>4</v>
      </c>
      <c r="D49" s="48" t="str">
        <f>IF('oppシート問い (化学基礎)'!D17=0,"",'oppシート問い (化学基礎)'!D17)</f>
        <v>物質量と化学反応式</v>
      </c>
      <c r="E49" s="8">
        <f>IF('oppシート問い (化学基礎)'!E17=0,"",'oppシート問い (化学基礎)'!E17)</f>
        <v>2</v>
      </c>
      <c r="F49" s="48" t="str">
        <f>IF('oppシート問い (化学基礎)'!F17=0,"",'oppシート問い (化学基礎)'!F17)</f>
        <v>物質量</v>
      </c>
      <c r="G49" s="48" t="str">
        <f>IF('oppシート問い (化学基礎)'!G17=0,"",'oppシート問い (化学基礎)'!G17)</f>
        <v>空気より重い気体はあるだろうか。なぜ重いのだろうか。</v>
      </c>
      <c r="H49" s="6" t="str">
        <f>IF('oppシート問い (化学基礎)'!H17=0,"",'oppシート問い (化学基礎)'!H17)</f>
        <v/>
      </c>
      <c r="I49" s="5" t="e">
        <f>"化学基礎"&amp;#REF!</f>
        <v>#REF!</v>
      </c>
      <c r="J49" s="5">
        <v>15</v>
      </c>
    </row>
    <row r="50" spans="1:10" ht="27" customHeight="1">
      <c r="A50" s="5" t="str">
        <f>'oppシート問い (化学基礎)'!$A18</f>
        <v>化学基礎4</v>
      </c>
      <c r="B50" s="5" t="str">
        <f t="shared" si="1"/>
        <v>化学基礎43</v>
      </c>
      <c r="C50" s="9">
        <f>IF('oppシート問い (化学基礎)'!C18=0,"",'oppシート問い (化学基礎)'!C18)</f>
        <v>4</v>
      </c>
      <c r="D50" s="48" t="str">
        <f>IF('oppシート問い (化学基礎)'!D18=0,"",'oppシート問い (化学基礎)'!D18)</f>
        <v>物質量と化学反応式</v>
      </c>
      <c r="E50" s="8">
        <f>IF('oppシート問い (化学基礎)'!E18=0,"",'oppシート問い (化学基礎)'!E18)</f>
        <v>3</v>
      </c>
      <c r="F50" s="48" t="str">
        <f>IF('oppシート問い (化学基礎)'!F18=0,"",'oppシート問い (化学基礎)'!F18)</f>
        <v>溶解と濃度</v>
      </c>
      <c r="G50" s="133" t="str">
        <f>IF('oppシート問い (化学基礎)'!G18=0,"",'oppシート問い (化学基礎)'!G18)</f>
        <v>水に塩を溶かす時の変化を説明しよう。</v>
      </c>
      <c r="H50" s="6" t="str">
        <f>IF('oppシート問い (化学基礎)'!H18=0,"",'oppシート問い (化学基礎)'!H18)</f>
        <v/>
      </c>
      <c r="I50" s="5" t="e">
        <f>"化学基礎"&amp;#REF!</f>
        <v>#REF!</v>
      </c>
      <c r="J50" s="5">
        <v>16</v>
      </c>
    </row>
    <row r="51" spans="1:10" ht="27" customHeight="1">
      <c r="A51" s="5" t="str">
        <f>'oppシート問い (化学基礎)'!$A19</f>
        <v>化学基礎4</v>
      </c>
      <c r="B51" s="5" t="str">
        <f t="shared" si="1"/>
        <v>化学基礎44</v>
      </c>
      <c r="C51" s="9">
        <f>IF('oppシート問い (化学基礎)'!C19=0,"",'oppシート問い (化学基礎)'!C19)</f>
        <v>4</v>
      </c>
      <c r="D51" s="48" t="str">
        <f>IF('oppシート問い (化学基礎)'!D19=0,"",'oppシート問い (化学基礎)'!D19)</f>
        <v>物質量と化学反応式</v>
      </c>
      <c r="E51" s="8">
        <f>IF('oppシート問い (化学基礎)'!E19=0,"",'oppシート問い (化学基礎)'!E19)</f>
        <v>4</v>
      </c>
      <c r="F51" s="48" t="str">
        <f>IF('oppシート問い (化学基礎)'!F19=0,"",'oppシート問い (化学基礎)'!F19)</f>
        <v>化学変化と化学反応式</v>
      </c>
      <c r="G51" s="133" t="str">
        <f>IF('oppシート問い (化学基礎)'!G19=0,"",'oppシート問い (化学基礎)'!G19)</f>
        <v>水は何からできているだろうか、説明しましょう。</v>
      </c>
      <c r="H51" s="6" t="str">
        <f>IF('oppシート問い (化学基礎)'!H19=0,"",'oppシート問い (化学基礎)'!H19)</f>
        <v/>
      </c>
      <c r="I51" s="5" t="e">
        <f>"化学基礎"&amp;#REF!</f>
        <v>#REF!</v>
      </c>
      <c r="J51" s="5">
        <v>17</v>
      </c>
    </row>
    <row r="52" spans="1:10" ht="27" customHeight="1">
      <c r="A52" s="5" t="str">
        <f>'oppシート問い (化学基礎)'!$A20</f>
        <v>化学基礎4</v>
      </c>
      <c r="B52" s="5" t="str">
        <f t="shared" si="1"/>
        <v>化学基礎45</v>
      </c>
      <c r="C52" s="9">
        <f>IF('oppシート問い (化学基礎)'!C20=0,"",'oppシート問い (化学基礎)'!C20)</f>
        <v>4</v>
      </c>
      <c r="D52" s="48" t="str">
        <f>IF('oppシート問い (化学基礎)'!D20=0,"",'oppシート問い (化学基礎)'!D20)</f>
        <v>物質量と化学反応式</v>
      </c>
      <c r="E52" s="8">
        <f>IF('oppシート問い (化学基礎)'!E20=0,"",'oppシート問い (化学基礎)'!E20)</f>
        <v>5</v>
      </c>
      <c r="F52" s="48" t="str">
        <f>IF('oppシート問い (化学基礎)'!F20=0,"",'oppシート問い (化学基礎)'!F20)</f>
        <v>化学反応の量的関係</v>
      </c>
      <c r="G52" s="133" t="str">
        <f>IF('oppシート問い (化学基礎)'!G20=0,"",'oppシート問い (化学基礎)'!G20)</f>
        <v>水は何からできているだろうか、説明しましょう。</v>
      </c>
      <c r="H52" s="6" t="str">
        <f>IF('oppシート問い (化学基礎)'!H20=0,"",'oppシート問い (化学基礎)'!H20)</f>
        <v/>
      </c>
      <c r="I52" s="5" t="e">
        <f>"化学基礎"&amp;#REF!</f>
        <v>#REF!</v>
      </c>
      <c r="J52" s="5">
        <v>18</v>
      </c>
    </row>
    <row r="53" spans="1:10" ht="27" customHeight="1">
      <c r="A53" s="5" t="str">
        <f>'oppシート問い (化学基礎)'!$A21</f>
        <v>化学基礎4</v>
      </c>
      <c r="B53" s="5" t="str">
        <f t="shared" si="1"/>
        <v>化学基礎46</v>
      </c>
      <c r="C53" s="9">
        <f>IF('oppシート問い (化学基礎)'!C21=0,"",'oppシート問い (化学基礎)'!C21)</f>
        <v>4</v>
      </c>
      <c r="D53" s="46" t="str">
        <f>IF('oppシート問い (化学基礎)'!D21=0,"",'oppシート問い (化学基礎)'!D21)</f>
        <v>物質量と化学反応式</v>
      </c>
      <c r="E53" s="8">
        <f>IF('oppシート問い (化学基礎)'!E21=0,"",'oppシート問い (化学基礎)'!E21)</f>
        <v>6</v>
      </c>
      <c r="F53" s="48" t="str">
        <f>IF('oppシート問い (化学基礎)'!F21=0,"",'oppシート問い (化学基礎)'!F21)</f>
        <v>化学変化における諸法則</v>
      </c>
      <c r="G53" s="48" t="str">
        <f>IF('oppシート問い (化学基礎)'!G21=0,"",'oppシート問い (化学基礎)'!G21)</f>
        <v>水は何からできているだろうか、説明しましょう。</v>
      </c>
      <c r="H53" s="6" t="str">
        <f>IF('oppシート問い (化学基礎)'!H21=0,"",'oppシート問い (化学基礎)'!H21)</f>
        <v/>
      </c>
      <c r="I53" s="5" t="e">
        <f>"化学基礎"&amp;#REF!</f>
        <v>#REF!</v>
      </c>
      <c r="J53" s="5">
        <v>19</v>
      </c>
    </row>
    <row r="54" spans="1:10" ht="27" customHeight="1">
      <c r="A54" s="5" t="str">
        <f>'oppシート問い (化学基礎)'!$A22</f>
        <v>化学基礎5</v>
      </c>
      <c r="B54" s="5" t="str">
        <f t="shared" si="1"/>
        <v>化学基礎51</v>
      </c>
      <c r="C54" s="9">
        <f>IF('oppシート問い (化学基礎)'!C22=0,"",'oppシート問い (化学基礎)'!C22)</f>
        <v>5</v>
      </c>
      <c r="D54" s="46" t="str">
        <f>IF('oppシート問い (化学基礎)'!D22=0,"",'oppシート問い (化学基礎)'!D22)</f>
        <v>酸と塩基の反応</v>
      </c>
      <c r="E54" s="8">
        <f>IF('oppシート問い (化学基礎)'!E22=0,"",'oppシート問い (化学基礎)'!E22)</f>
        <v>1</v>
      </c>
      <c r="F54" s="48" t="str">
        <f>IF('oppシート問い (化学基礎)'!F22=0,"",'oppシート問い (化学基礎)'!F22)</f>
        <v>酸と塩基</v>
      </c>
      <c r="G54" s="48" t="str">
        <f>IF('oppシート問い (化学基礎)'!G22=0,"",'oppシート問い (化学基礎)'!G22)</f>
        <v>マグネシウムを塩酸と酢酸水溶液に入れると反応の仕方が違います。それはなぜですか，説明しましょう。</v>
      </c>
      <c r="H54" s="6" t="str">
        <f>IF('oppシート問い (化学基礎)'!H22=0,"",'oppシート問い (化学基礎)'!H22)</f>
        <v/>
      </c>
      <c r="I54" s="5" t="e">
        <f>"化学基礎"&amp;#REF!</f>
        <v>#REF!</v>
      </c>
      <c r="J54" s="5">
        <v>20</v>
      </c>
    </row>
    <row r="55" spans="1:10" ht="27" customHeight="1">
      <c r="A55" s="5" t="str">
        <f>'oppシート問い (化学基礎)'!$A23</f>
        <v>化学基礎5</v>
      </c>
      <c r="B55" s="5" t="str">
        <f t="shared" si="1"/>
        <v>化学基礎52</v>
      </c>
      <c r="C55" s="9">
        <f>IF('oppシート問い (化学基礎)'!C23=0,"",'oppシート問い (化学基礎)'!C23)</f>
        <v>5</v>
      </c>
      <c r="D55" s="46" t="str">
        <f>IF('oppシート問い (化学基礎)'!D23=0,"",'oppシート問い (化学基礎)'!D23)</f>
        <v>酸と塩基の反応</v>
      </c>
      <c r="E55" s="8">
        <f>IF('oppシート問い (化学基礎)'!E23=0,"",'oppシート問い (化学基礎)'!E23)</f>
        <v>2</v>
      </c>
      <c r="F55" s="48" t="str">
        <f>IF('oppシート問い (化学基礎)'!F23=0,"",'oppシート問い (化学基礎)'!F23)</f>
        <v>水素イオン濃度</v>
      </c>
      <c r="G55" s="48" t="str">
        <f>IF('oppシート問い (化学基礎)'!G23=0,"",'oppシート問い (化学基礎)'!G23)</f>
        <v>レモン汁を水で薄めるとどうなるだろうか。説明しましょう。</v>
      </c>
      <c r="H55" s="6" t="str">
        <f>IF('oppシート問い (化学基礎)'!H23=0,"",'oppシート問い (化学基礎)'!H23)</f>
        <v/>
      </c>
      <c r="I55" s="5" t="e">
        <f>"化学基礎"&amp;#REF!</f>
        <v>#REF!</v>
      </c>
      <c r="J55" s="5">
        <v>21</v>
      </c>
    </row>
    <row r="56" spans="1:10" ht="27" customHeight="1">
      <c r="A56" s="5" t="str">
        <f>'oppシート問い (化学基礎)'!$A24</f>
        <v>化学基礎5</v>
      </c>
      <c r="B56" s="5" t="str">
        <f t="shared" si="1"/>
        <v>化学基礎53</v>
      </c>
      <c r="C56" s="9">
        <f>IF('oppシート問い (化学基礎)'!C24=0,"",'oppシート問い (化学基礎)'!C24)</f>
        <v>5</v>
      </c>
      <c r="D56" s="46" t="str">
        <f>IF('oppシート問い (化学基礎)'!D24=0,"",'oppシート問い (化学基礎)'!D24)</f>
        <v>酸と塩基の反応</v>
      </c>
      <c r="E56" s="8">
        <f>IF('oppシート問い (化学基礎)'!E24=0,"",'oppシート問い (化学基礎)'!E24)</f>
        <v>3</v>
      </c>
      <c r="F56" s="48" t="str">
        <f>IF('oppシート問い (化学基礎)'!F24=0,"",'oppシート問い (化学基礎)'!F24)</f>
        <v>中和と塩</v>
      </c>
      <c r="G56" s="48" t="str">
        <f>IF('oppシート問い (化学基礎)'!G24=0,"",'oppシート問い (化学基礎)'!G24)</f>
        <v>発砲入浴剤をお湯の中に溶かすと起きる現象を説明しましょう。</v>
      </c>
      <c r="H56" s="6" t="str">
        <f>IF('oppシート問い (化学基礎)'!H24=0,"",'oppシート問い (化学基礎)'!H24)</f>
        <v/>
      </c>
      <c r="I56" s="5" t="e">
        <f>"化学基礎"&amp;#REF!</f>
        <v>#REF!</v>
      </c>
      <c r="J56" s="5">
        <v>22</v>
      </c>
    </row>
    <row r="57" spans="1:10" ht="39" customHeight="1">
      <c r="A57" s="5" t="str">
        <f>'oppシート問い (化学基礎)'!$A25</f>
        <v>化学基礎5</v>
      </c>
      <c r="B57" s="5" t="str">
        <f t="shared" si="1"/>
        <v>化学基礎54</v>
      </c>
      <c r="C57" s="9">
        <f>IF('oppシート問い (化学基礎)'!C25=0,"",'oppシート問い (化学基礎)'!C25)</f>
        <v>5</v>
      </c>
      <c r="D57" s="66" t="str">
        <f>IF('oppシート問い (化学基礎)'!D25=0,"",'oppシート問い (化学基礎)'!D25)</f>
        <v>酸と塩基の反応</v>
      </c>
      <c r="E57" s="8">
        <f>IF('oppシート問い (化学基礎)'!E25=0,"",'oppシート問い (化学基礎)'!E25)</f>
        <v>4</v>
      </c>
      <c r="F57" s="43" t="str">
        <f>IF('oppシート問い (化学基礎)'!F25=0,"",'oppシート問い (化学基礎)'!F25)</f>
        <v>中和滴定</v>
      </c>
      <c r="G57" s="6" t="str">
        <f>IF('oppシート問い (化学基礎)'!G25=0,"",'oppシート問い (化学基礎)'!G25)</f>
        <v>角砂糖に濃硫酸をかけると黒くなるのはなぜだろうか。</v>
      </c>
      <c r="H57" s="13" t="str">
        <f>IF('oppシート問い (化学基礎)'!H25=0,"",'oppシート問い (化学基礎)'!H25)</f>
        <v/>
      </c>
      <c r="I57" s="5" t="e">
        <f>"化学基礎"&amp;#REF!</f>
        <v>#REF!</v>
      </c>
      <c r="J57" s="5">
        <v>23</v>
      </c>
    </row>
    <row r="58" spans="1:10" ht="39" customHeight="1">
      <c r="A58" s="5" t="str">
        <f>'oppシート問い (化学基礎)'!$A26</f>
        <v>化学基礎6</v>
      </c>
      <c r="B58" s="5" t="str">
        <f t="shared" si="1"/>
        <v>化学基礎61</v>
      </c>
      <c r="C58" s="9">
        <f>IF('oppシート問い (化学基礎)'!C26=0,"",'oppシート問い (化学基礎)'!C26)</f>
        <v>6</v>
      </c>
      <c r="D58" s="66" t="str">
        <f>IF('oppシート問い (化学基礎)'!D26=0,"",'oppシート問い (化学基礎)'!D26)</f>
        <v>酸化還元反応</v>
      </c>
      <c r="E58" s="8">
        <f>IF('oppシート問い (化学基礎)'!E26=0,"",'oppシート問い (化学基礎)'!E26)</f>
        <v>1</v>
      </c>
      <c r="F58" s="43" t="str">
        <f>IF('oppシート問い (化学基礎)'!F26=0,"",'oppシート問い (化学基礎)'!F26)</f>
        <v>酸化と還元</v>
      </c>
      <c r="G58" s="43" t="str">
        <f>IF('oppシート問い (化学基礎)'!G26=0,"",'oppシート問い (化学基礎)'!G26)</f>
        <v>加熱した塩素と銅を反応させたときにおきる変化を説明しましょう。</v>
      </c>
      <c r="H58" s="13" t="str">
        <f>IF('oppシート問い (化学基礎)'!H26=0,"",'oppシート問い (化学基礎)'!H26)</f>
        <v/>
      </c>
      <c r="I58" s="5" t="e">
        <f>"化学基礎"&amp;#REF!</f>
        <v>#REF!</v>
      </c>
      <c r="J58" s="5">
        <v>24</v>
      </c>
    </row>
    <row r="59" spans="1:10" ht="39" customHeight="1">
      <c r="A59" s="5" t="str">
        <f>'oppシート問い (化学基礎)'!$A27</f>
        <v>化学基礎6</v>
      </c>
      <c r="B59" s="5" t="str">
        <f t="shared" si="1"/>
        <v>化学基礎62</v>
      </c>
      <c r="C59" s="9">
        <f>IF('oppシート問い (化学基礎)'!C27=0,"",'oppシート問い (化学基礎)'!C27)</f>
        <v>6</v>
      </c>
      <c r="D59" s="66" t="str">
        <f>IF('oppシート問い (化学基礎)'!D27=0,"",'oppシート問い (化学基礎)'!D27)</f>
        <v>酸化還元反応</v>
      </c>
      <c r="E59" s="8">
        <f>IF('oppシート問い (化学基礎)'!E27=0,"",'oppシート問い (化学基礎)'!E27)</f>
        <v>2</v>
      </c>
      <c r="F59" s="43" t="str">
        <f>IF('oppシート問い (化学基礎)'!F27=0,"",'oppシート問い (化学基礎)'!F27)</f>
        <v>酸化剤と還元剤の反応</v>
      </c>
      <c r="G59" s="6" t="str">
        <f>IF('oppシート問い (化学基礎)'!G27=0,"",'oppシート問い (化学基礎)'!G27)</f>
        <v>なぜ漂白剤を使うと白くなるのだろうか，説明しましょう。</v>
      </c>
      <c r="H59" s="13" t="str">
        <f>IF('oppシート問い (化学基礎)'!H27=0,"",'oppシート問い (化学基礎)'!H27)</f>
        <v/>
      </c>
      <c r="I59" s="5" t="e">
        <f>"化学基礎"&amp;#REF!</f>
        <v>#REF!</v>
      </c>
      <c r="J59" s="5">
        <v>25</v>
      </c>
    </row>
    <row r="60" spans="1:10" ht="27" customHeight="1">
      <c r="A60" s="5" t="str">
        <f>'oppシート問い (化学基礎)'!$A28</f>
        <v>化学基礎6</v>
      </c>
      <c r="B60" s="5" t="str">
        <f t="shared" si="1"/>
        <v>化学基礎63</v>
      </c>
      <c r="C60" s="9">
        <f>IF('oppシート問い (化学基礎)'!C28=0,"",'oppシート問い (化学基礎)'!C28)</f>
        <v>6</v>
      </c>
      <c r="D60" s="66" t="str">
        <f>IF('oppシート問い (化学基礎)'!D28=0,"",'oppシート問い (化学基礎)'!D28)</f>
        <v>酸化還元反応</v>
      </c>
      <c r="E60" s="8">
        <f>IF('oppシート問い (化学基礎)'!E28=0,"",'oppシート問い (化学基礎)'!E28)</f>
        <v>3</v>
      </c>
      <c r="F60" s="43" t="str">
        <f>IF('oppシート問い (化学基礎)'!F28=0,"",'oppシート問い (化学基礎)'!F28)</f>
        <v>酸化還元の量的関係</v>
      </c>
      <c r="G60" s="43" t="str">
        <f>IF('oppシート問い (化学基礎)'!G28=0,"",'oppシート問い (化学基礎)'!G28)</f>
        <v/>
      </c>
      <c r="H60" s="6" t="str">
        <f>IF('oppシート問い (化学基礎)'!H28=0,"",'oppシート問い (化学基礎)'!H28)</f>
        <v/>
      </c>
      <c r="I60" s="5" t="e">
        <f>"化学基礎"&amp;#REF!</f>
        <v>#REF!</v>
      </c>
      <c r="J60" s="5">
        <v>26</v>
      </c>
    </row>
    <row r="61" spans="1:10" ht="27" customHeight="1">
      <c r="A61" s="5" t="str">
        <f>'oppシート問い (化学基礎)'!$A29</f>
        <v>化学基礎6</v>
      </c>
      <c r="B61" s="5" t="str">
        <f t="shared" si="1"/>
        <v>化学基礎64</v>
      </c>
      <c r="C61" s="9">
        <f>IF('oppシート問い (化学基礎)'!C29=0,"",'oppシート問い (化学基礎)'!C29)</f>
        <v>6</v>
      </c>
      <c r="D61" s="66" t="str">
        <f>IF('oppシート問い (化学基礎)'!D29=0,"",'oppシート問い (化学基礎)'!D29)</f>
        <v>酸化還元反応</v>
      </c>
      <c r="E61" s="8">
        <f>IF('oppシート問い (化学基礎)'!E29=0,"",'oppシート問い (化学基礎)'!E29)</f>
        <v>4</v>
      </c>
      <c r="F61" s="43" t="str">
        <f>IF('oppシート問い (化学基礎)'!F29=0,"",'oppシート問い (化学基礎)'!F29)</f>
        <v>金属のイオン化傾向</v>
      </c>
      <c r="G61" s="43" t="str">
        <f>IF('oppシート問い (化学基礎)'!G29=0,"",'oppシート問い (化学基礎)'!G29)</f>
        <v>屋根にはブリキではなく，トタンが使用されるのはなぜだろうか，説明しましょう。</v>
      </c>
      <c r="H61" s="6" t="str">
        <f>IF('oppシート問い (化学基礎)'!H29=0,"",'oppシート問い (化学基礎)'!H29)</f>
        <v/>
      </c>
      <c r="I61" s="5" t="e">
        <f>"化学基礎"&amp;#REF!</f>
        <v>#REF!</v>
      </c>
      <c r="J61" s="5">
        <v>27</v>
      </c>
    </row>
    <row r="62" spans="1:10" ht="27" customHeight="1">
      <c r="A62" s="5" t="str">
        <f>'oppシート問い (化学基礎)'!$A30</f>
        <v>化学基礎6</v>
      </c>
      <c r="B62" s="5" t="str">
        <f t="shared" si="1"/>
        <v>化学基礎65</v>
      </c>
      <c r="C62" s="9">
        <f>IF('oppシート問い (化学基礎)'!C30=0,"",'oppシート問い (化学基礎)'!C30)</f>
        <v>6</v>
      </c>
      <c r="D62" s="66" t="str">
        <f>IF('oppシート問い (化学基礎)'!D30=0,"",'oppシート問い (化学基礎)'!D30)</f>
        <v>酸化還元反応</v>
      </c>
      <c r="E62" s="8">
        <f>IF('oppシート問い (化学基礎)'!E30=0,"",'oppシート問い (化学基礎)'!E30)</f>
        <v>5</v>
      </c>
      <c r="F62" s="43" t="str">
        <f>IF('oppシート問い (化学基礎)'!F30=0,"",'oppシート問い (化学基礎)'!F30)</f>
        <v>電池</v>
      </c>
      <c r="G62" s="43" t="str">
        <f>IF('oppシート問い (化学基礎)'!G30=0,"",'oppシート問い (化学基礎)'!G30)</f>
        <v>アルカリ電池とマンガン電池の違いは何だろうか。</v>
      </c>
      <c r="H62" s="6" t="str">
        <f>IF('oppシート問い (化学基礎)'!H30=0,"",'oppシート問い (化学基礎)'!H30)</f>
        <v/>
      </c>
      <c r="I62" s="5" t="e">
        <f>"化学基礎"&amp;#REF!</f>
        <v>#REF!</v>
      </c>
      <c r="J62" s="5">
        <v>28</v>
      </c>
    </row>
    <row r="63" spans="1:10" ht="27" customHeight="1">
      <c r="A63" s="5" t="str">
        <f>'oppシート問い (化学基礎)'!$A31</f>
        <v>化学基礎6</v>
      </c>
      <c r="B63" s="5" t="str">
        <f t="shared" si="1"/>
        <v>化学基礎66</v>
      </c>
      <c r="C63" s="9">
        <f>IF('oppシート問い (化学基礎)'!C31=0,"",'oppシート問い (化学基礎)'!C31)</f>
        <v>6</v>
      </c>
      <c r="D63" s="66" t="str">
        <f>IF('oppシート問い (化学基礎)'!D31=0,"",'oppシート問い (化学基礎)'!D31)</f>
        <v>酸化還元反応</v>
      </c>
      <c r="E63" s="8">
        <f>IF('oppシート問い (化学基礎)'!E31=0,"",'oppシート問い (化学基礎)'!E31)</f>
        <v>6</v>
      </c>
      <c r="F63" s="43" t="str">
        <f>IF('oppシート問い (化学基礎)'!F31=0,"",'oppシート問い (化学基礎)'!F31)</f>
        <v>金属の製錬</v>
      </c>
      <c r="G63" s="48" t="str">
        <f>IF('oppシート問い (化学基礎)'!G31=0,"",'oppシート問い (化学基礎)'!G31)</f>
        <v>水道の蛇口がさびにくいのはなぜだろうか。</v>
      </c>
      <c r="H63" s="6" t="str">
        <f>IF('oppシート問い (化学基礎)'!H31=0,"",'oppシート問い (化学基礎)'!H31)</f>
        <v/>
      </c>
      <c r="I63" s="5" t="e">
        <f>"化学基礎"&amp;#REF!</f>
        <v>#REF!</v>
      </c>
      <c r="J63" s="5">
        <v>29</v>
      </c>
    </row>
    <row r="64" spans="1:10" ht="27" customHeight="1" thickBot="1">
      <c r="A64" s="5" t="str">
        <f>'oppシート問い (化学基礎)'!$A32</f>
        <v>化学基礎6</v>
      </c>
      <c r="B64" s="5" t="str">
        <f t="shared" si="1"/>
        <v>化学基礎67</v>
      </c>
      <c r="C64" s="141">
        <f>IF('oppシート問い (化学基礎)'!C32=0,"",'oppシート問い (化学基礎)'!C32)</f>
        <v>6</v>
      </c>
      <c r="D64" s="142" t="str">
        <f>IF('oppシート問い (化学基礎)'!D32=0,"",'oppシート問い (化学基礎)'!D32)</f>
        <v>酸化還元反応</v>
      </c>
      <c r="E64" s="143">
        <f>IF('oppシート問い (化学基礎)'!E32=0,"",'oppシート問い (化学基礎)'!E32)</f>
        <v>7</v>
      </c>
      <c r="F64" s="144" t="str">
        <f>IF('oppシート問い (化学基礎)'!F32=0,"",'oppシート問い (化学基礎)'!F32)</f>
        <v>電気分解</v>
      </c>
      <c r="G64" s="145" t="str">
        <f>IF('oppシート問い (化学基礎)'!G32=0,"",'oppシート問い (化学基礎)'!G32)</f>
        <v>水は電気分解すると水素と酸素になる、なぜか説明しましょう。</v>
      </c>
      <c r="H64" s="146" t="str">
        <f>IF('oppシート問い (化学基礎)'!H32=0,"",'oppシート問い (化学基礎)'!H32)</f>
        <v/>
      </c>
      <c r="I64" s="5" t="e">
        <f>"化学基礎"&amp;#REF!</f>
        <v>#REF!</v>
      </c>
      <c r="J64" s="5">
        <v>30</v>
      </c>
    </row>
    <row r="65" spans="1:10" ht="27" customHeight="1" thickTop="1">
      <c r="A65" s="5" t="str">
        <f>'oppシート問い (生物基礎) '!$A3</f>
        <v>生物基礎1</v>
      </c>
      <c r="B65" s="5" t="str">
        <f t="shared" ref="B65:B94" si="2">"生物基礎"&amp;$C65&amp;$E65</f>
        <v>生物基礎11</v>
      </c>
      <c r="C65" s="57">
        <f>IF('oppシート問い (生物基礎) '!C3=0,"",'oppシート問い (生物基礎) '!C3)</f>
        <v>1</v>
      </c>
      <c r="D65" s="69" t="str">
        <f>IF('oppシート問い (生物基礎) '!D3=0,"",'oppシート問い (生物基礎) '!D3)</f>
        <v>生物の特徴</v>
      </c>
      <c r="E65" s="59">
        <f>IF('oppシート問い (生物基礎) '!E3=0,"",'oppシート問い (生物基礎) '!E3)</f>
        <v>1</v>
      </c>
      <c r="F65" s="69" t="str">
        <f>IF('oppシート問い (生物基礎) '!F3=0,"",'oppシート問い (生物基礎) '!F3)</f>
        <v>生物の多様性と共通性</v>
      </c>
      <c r="G65" s="69" t="str">
        <f>IF('oppシート問い (生物基礎) '!G3=0,"",'oppシート問い (生物基礎) '!G3)</f>
        <v>地球上には1400万種を超える生物が存在していると推測されるが，すべての生物に共通するものはなにか、説明しましょう。</v>
      </c>
      <c r="H65" s="60" t="str">
        <f>IF('oppシート問い (生物基礎) '!H3=0,"",'oppシート問い (生物基礎) '!H3)</f>
        <v/>
      </c>
      <c r="I65" s="5" t="e">
        <f>"生物基礎"&amp;#REF!</f>
        <v>#REF!</v>
      </c>
      <c r="J65" s="5">
        <v>1</v>
      </c>
    </row>
    <row r="66" spans="1:10" ht="27" customHeight="1" thickBot="1">
      <c r="A66" s="5" t="str">
        <f>'oppシート問い (生物基礎) '!$A4</f>
        <v>生物基礎2</v>
      </c>
      <c r="B66" s="5" t="str">
        <f t="shared" si="2"/>
        <v>生物基礎12</v>
      </c>
      <c r="C66" s="10">
        <f>IF('oppシート問い (生物基礎) '!C4=0,"",'oppシート問い (生物基礎) '!C4)</f>
        <v>1</v>
      </c>
      <c r="D66" s="51" t="str">
        <f>IF('oppシート問い (生物基礎) '!D4=0,"",'oppシート問い (生物基礎) '!D4)</f>
        <v>生物の特徴</v>
      </c>
      <c r="E66" s="11">
        <f>IF('oppシート問い (生物基礎) '!E4=0,"",'oppシート問い (生物基礎) '!E4)</f>
        <v>2</v>
      </c>
      <c r="F66" s="51" t="str">
        <f>IF('oppシート問い (生物基礎) '!F4=0,"",'oppシート問い (生物基礎) '!F4)</f>
        <v>細胞とエネルギー</v>
      </c>
      <c r="G66" s="51" t="str">
        <f>IF('oppシート問い (生物基礎) '!G4=0,"",'oppシート問い (生物基礎) '!G4)</f>
        <v>すべての生物は，生きていくために代謝が行われている。どのような仕組みか，説明しましょう。</v>
      </c>
      <c r="H66" s="12" t="str">
        <f>IF('oppシート問い (生物基礎) '!H4=0,"",'oppシート問い (生物基礎) '!H4)</f>
        <v/>
      </c>
      <c r="I66" s="5" t="e">
        <f>"生物基礎"&amp;#REF!</f>
        <v>#REF!</v>
      </c>
      <c r="J66" s="5">
        <v>2</v>
      </c>
    </row>
    <row r="67" spans="1:10" ht="27" customHeight="1" thickTop="1">
      <c r="A67" s="5" t="str">
        <f>'oppシート問い (生物基礎) '!$A5</f>
        <v>生物基礎3</v>
      </c>
      <c r="B67" s="5" t="str">
        <f t="shared" si="2"/>
        <v>生物基礎21</v>
      </c>
      <c r="C67" s="57">
        <f>IF('oppシート問い (生物基礎) '!C5=0,"",'oppシート問い (生物基礎) '!C5)</f>
        <v>2</v>
      </c>
      <c r="D67" s="69" t="str">
        <f>IF('oppシート問い (生物基礎) '!D5=0,"",'oppシート問い (生物基礎) '!D5)</f>
        <v>遺伝子とその働き</v>
      </c>
      <c r="E67" s="59">
        <f>IF('oppシート問い (生物基礎) '!E5=0,"",'oppシート問い (生物基礎) '!E5)</f>
        <v>1</v>
      </c>
      <c r="F67" s="69" t="str">
        <f>IF('oppシート問い (生物基礎) '!F5=0,"",'oppシート問い (生物基礎) '!F5)</f>
        <v>遺伝現象と遺伝子</v>
      </c>
      <c r="G67" s="70" t="str">
        <f>IF('oppシート問い (生物基礎) '!G5=0,"",'oppシート問い (生物基礎) '!G5)</f>
        <v>遺伝子組み換えでないじゃがいもについて説明しましょう。</v>
      </c>
      <c r="H67" s="60" t="str">
        <f>IF('oppシート問い (生物基礎) '!H5=0,"",'oppシート問い (生物基礎) '!H5)</f>
        <v/>
      </c>
      <c r="I67" s="5" t="e">
        <f>"生物基礎"&amp;#REF!</f>
        <v>#REF!</v>
      </c>
      <c r="J67" s="5">
        <v>3</v>
      </c>
    </row>
    <row r="68" spans="1:10" ht="27" customHeight="1">
      <c r="A68" s="5" t="str">
        <f>'oppシート問い (生物基礎) '!$A6</f>
        <v>生物基礎4</v>
      </c>
      <c r="B68" s="5" t="str">
        <f t="shared" si="2"/>
        <v>生物基礎22</v>
      </c>
      <c r="C68" s="9">
        <f>IF('oppシート問い (生物基礎) '!C6=0,"",'oppシート問い (生物基礎) '!C6)</f>
        <v>2</v>
      </c>
      <c r="D68" s="50" t="str">
        <f>IF('oppシート問い (生物基礎) '!D6=0,"",'oppシート問い (生物基礎) '!D6)</f>
        <v>遺伝子とその働き</v>
      </c>
      <c r="E68" s="8">
        <f>IF('oppシート問い (生物基礎) '!E6=0,"",'oppシート問い (生物基礎) '!E6)</f>
        <v>2</v>
      </c>
      <c r="F68" s="50" t="str">
        <f>IF('oppシート問い (生物基礎) '!F6=0,"",'oppシート問い (生物基礎) '!F6)</f>
        <v>遺伝情報の複製と分配</v>
      </c>
      <c r="G68" s="71" t="str">
        <f>IF('oppシート問い (生物基礎) '!G6=0,"",'oppシート問い (生物基礎) '!G6)</f>
        <v>DNAはどのような変化をするだろうか，説明しましょう。</v>
      </c>
      <c r="H68" s="6" t="str">
        <f>IF('oppシート問い (生物基礎) '!H6=0,"",'oppシート問い (生物基礎) '!H6)</f>
        <v/>
      </c>
      <c r="I68" s="5" t="e">
        <f>"生物基礎"&amp;#REF!</f>
        <v>#REF!</v>
      </c>
      <c r="J68" s="5">
        <v>4</v>
      </c>
    </row>
    <row r="69" spans="1:10" ht="27" customHeight="1" thickBot="1">
      <c r="A69" s="5" t="str">
        <f>'oppシート問い (生物基礎) '!$A7</f>
        <v>生物基礎5</v>
      </c>
      <c r="B69" s="5" t="str">
        <f t="shared" si="2"/>
        <v>生物基礎23</v>
      </c>
      <c r="C69" s="10">
        <f>IF('oppシート問い (生物基礎) '!C7=0,"",'oppシート問い (生物基礎) '!C7)</f>
        <v>2</v>
      </c>
      <c r="D69" s="51" t="str">
        <f>IF('oppシート問い (生物基礎) '!D7=0,"",'oppシート問い (生物基礎) '!D7)</f>
        <v>遺伝子とその働き</v>
      </c>
      <c r="E69" s="11">
        <f>IF('oppシート問い (生物基礎) '!E7=0,"",'oppシート問い (生物基礎) '!E7)</f>
        <v>3</v>
      </c>
      <c r="F69" s="51" t="str">
        <f>IF('oppシート問い (生物基礎) '!F7=0,"",'oppシート問い (生物基礎) '!F7)</f>
        <v>遺伝情報とタンパク質の合成</v>
      </c>
      <c r="G69" s="51" t="str">
        <f>IF('oppシート問い (生物基礎) '!G7=0,"",'oppシート問い (生物基礎) '!G7)</f>
        <v>人間は兄弟でも似ていない部分がある。なぜだろうか説明しましょう。</v>
      </c>
      <c r="H69" s="12" t="str">
        <f>IF('oppシート問い (生物基礎) '!H7=0,"",'oppシート問い (生物基礎) '!H7)</f>
        <v/>
      </c>
      <c r="I69" s="5" t="e">
        <f>"生物基礎"&amp;#REF!</f>
        <v>#REF!</v>
      </c>
      <c r="J69" s="5">
        <v>5</v>
      </c>
    </row>
    <row r="70" spans="1:10" ht="27" customHeight="1" thickTop="1">
      <c r="A70" s="5" t="str">
        <f>'oppシート問い (生物基礎) '!$A8</f>
        <v>生物基礎6</v>
      </c>
      <c r="B70" s="5" t="str">
        <f t="shared" si="2"/>
        <v>生物基礎31</v>
      </c>
      <c r="C70" s="57">
        <f>IF('oppシート問い (生物基礎) '!C8=0,"",'oppシート問い (生物基礎) '!C8)</f>
        <v>3</v>
      </c>
      <c r="D70" s="69" t="str">
        <f>IF('oppシート問い (生物基礎) '!D8=0,"",'oppシート問い (生物基礎) '!D8)</f>
        <v>生物の体内環境</v>
      </c>
      <c r="E70" s="59">
        <f>IF('oppシート問い (生物基礎) '!E8=0,"",'oppシート問い (生物基礎) '!E8)</f>
        <v>1</v>
      </c>
      <c r="F70" s="69" t="str">
        <f>IF('oppシート問い (生物基礎) '!F8=0,"",'oppシート問い (生物基礎) '!F8)</f>
        <v>体液とその働き</v>
      </c>
      <c r="G70" s="69" t="str">
        <f>IF('oppシート問い (生物基礎) '!G8=0,"",'oppシート問い (生物基礎) '!G8)</f>
        <v>人工ペースメーカーはどのような働きをするのだろうか、説明しましょう。</v>
      </c>
      <c r="H70" s="60" t="str">
        <f>IF('oppシート問い (生物基礎) '!H8=0,"",'oppシート問い (生物基礎) '!H8)</f>
        <v/>
      </c>
      <c r="I70" s="5" t="e">
        <f>"生物基礎"&amp;#REF!</f>
        <v>#REF!</v>
      </c>
      <c r="J70" s="5">
        <v>6</v>
      </c>
    </row>
    <row r="71" spans="1:10" ht="27" customHeight="1">
      <c r="A71" s="5" t="str">
        <f>'oppシート問い (生物基礎) '!$A9</f>
        <v>生物基礎7</v>
      </c>
      <c r="B71" s="5" t="str">
        <f t="shared" si="2"/>
        <v>生物基礎32</v>
      </c>
      <c r="C71" s="9">
        <f>IF('oppシート問い (生物基礎) '!C9=0,"",'oppシート問い (生物基礎) '!C9)</f>
        <v>3</v>
      </c>
      <c r="D71" s="50" t="str">
        <f>IF('oppシート問い (生物基礎) '!D9=0,"",'oppシート問い (生物基礎) '!D9)</f>
        <v>生物の体内環境</v>
      </c>
      <c r="E71" s="8">
        <f>IF('oppシート問い (生物基礎) '!E9=0,"",'oppシート問い (生物基礎) '!E9)</f>
        <v>2</v>
      </c>
      <c r="F71" s="50" t="str">
        <f>IF('oppシート問い (生物基礎) '!F9=0,"",'oppシート問い (生物基礎) '!F9)</f>
        <v>生体防御</v>
      </c>
      <c r="G71" s="50" t="str">
        <f>IF('oppシート問い (生物基礎) '!G9=0,"",'oppシート問い (生物基礎) '!G9)</f>
        <v>予防接種の必要性はなにだろうか。説明しましょう。</v>
      </c>
      <c r="H71" s="6" t="str">
        <f>IF('oppシート問い (生物基礎) '!H9=0,"",'oppシート問い (生物基礎) '!H9)</f>
        <v/>
      </c>
      <c r="I71" s="5" t="e">
        <f>"生物基礎"&amp;#REF!</f>
        <v>#REF!</v>
      </c>
      <c r="J71" s="5">
        <v>7</v>
      </c>
    </row>
    <row r="72" spans="1:10" ht="27" customHeight="1" thickBot="1">
      <c r="A72" s="5" t="str">
        <f>'oppシート問い (生物基礎) '!$A10</f>
        <v>生物基礎8</v>
      </c>
      <c r="B72" s="5" t="str">
        <f t="shared" si="2"/>
        <v>生物基礎33</v>
      </c>
      <c r="C72" s="10">
        <f>IF('oppシート問い (生物基礎) '!C10=0,"",'oppシート問い (生物基礎) '!C10)</f>
        <v>3</v>
      </c>
      <c r="D72" s="51" t="str">
        <f>IF('oppシート問い (生物基礎) '!D10=0,"",'oppシート問い (生物基礎) '!D10)</f>
        <v>生物の体内環境</v>
      </c>
      <c r="E72" s="11">
        <f>IF('oppシート問い (生物基礎) '!E10=0,"",'oppシート問い (生物基礎) '!E10)</f>
        <v>3</v>
      </c>
      <c r="F72" s="51" t="str">
        <f>IF('oppシート問い (生物基礎) '!F10=0,"",'oppシート問い (生物基礎) '!F10)</f>
        <v>体内環境の維持のしくみ</v>
      </c>
      <c r="G72" s="51" t="str">
        <f>IF('oppシート問い (生物基礎) '!G10=0,"",'oppシート問い (生物基礎) '!G10)</f>
        <v>糖尿病のしくみについて説明しましょう。</v>
      </c>
      <c r="H72" s="12" t="str">
        <f>IF('oppシート問い (生物基礎) '!H10=0,"",'oppシート問い (生物基礎) '!H10)</f>
        <v/>
      </c>
      <c r="I72" s="5" t="e">
        <f>"生物基礎"&amp;#REF!</f>
        <v>#REF!</v>
      </c>
      <c r="J72" s="5">
        <v>8</v>
      </c>
    </row>
    <row r="73" spans="1:10" ht="27" customHeight="1" thickTop="1">
      <c r="A73" s="5" t="str">
        <f>'oppシート問い (生物基礎) '!$A11</f>
        <v>生物基礎9</v>
      </c>
      <c r="B73" s="5" t="str">
        <f t="shared" si="2"/>
        <v>生物基礎41</v>
      </c>
      <c r="C73" s="57">
        <f>IF('oppシート問い (生物基礎) '!C11=0,"",'oppシート問い (生物基礎) '!C11)</f>
        <v>4</v>
      </c>
      <c r="D73" s="69" t="str">
        <f>IF('oppシート問い (生物基礎) '!D11=0,"",'oppシート問い (生物基礎) '!D11)</f>
        <v>バイオームの多様性と分布</v>
      </c>
      <c r="E73" s="59">
        <f>IF('oppシート問い (生物基礎) '!E11=0,"",'oppシート問い (生物基礎) '!E11)</f>
        <v>1</v>
      </c>
      <c r="F73" s="69" t="str">
        <f>IF('oppシート問い (生物基礎) '!F11=0,"",'oppシート問い (生物基礎) '!F11)</f>
        <v>生物の多様性とバイオーム</v>
      </c>
      <c r="G73" s="69" t="str">
        <f>IF('oppシート問い (生物基礎) '!G11=0,"",'oppシート問い (生物基礎) '!G11)</f>
        <v>バイオームとは何か説明しましょう。</v>
      </c>
      <c r="H73" s="60" t="str">
        <f>IF('oppシート問い (生物基礎) '!H11=0,"",'oppシート問い (生物基礎) '!H11)</f>
        <v/>
      </c>
      <c r="I73" s="5" t="e">
        <f>"生物基礎"&amp;#REF!</f>
        <v>#REF!</v>
      </c>
      <c r="J73" s="5">
        <v>9</v>
      </c>
    </row>
    <row r="74" spans="1:10" ht="27" customHeight="1">
      <c r="A74" s="5" t="str">
        <f>'oppシート問い (生物基礎) '!$A12</f>
        <v>生物基礎10</v>
      </c>
      <c r="B74" s="5" t="str">
        <f t="shared" si="2"/>
        <v>生物基礎42</v>
      </c>
      <c r="C74" s="9">
        <f>IF('oppシート問い (生物基礎) '!C12=0,"",'oppシート問い (生物基礎) '!C12)</f>
        <v>4</v>
      </c>
      <c r="D74" s="50" t="str">
        <f>IF('oppシート問い (生物基礎) '!D12=0,"",'oppシート問い (生物基礎) '!D12)</f>
        <v>バイオームの多様性と分布</v>
      </c>
      <c r="E74" s="8">
        <f>IF('oppシート問い (生物基礎) '!E12=0,"",'oppシート問い (生物基礎) '!E12)</f>
        <v>2</v>
      </c>
      <c r="F74" s="50" t="str">
        <f>IF('oppシート問い (生物基礎) '!F12=0,"",'oppシート問い (生物基礎) '!F12)</f>
        <v>バイオームの形成過程</v>
      </c>
      <c r="G74" s="50" t="str">
        <f>IF('oppシート問い (生物基礎) '!G12=0,"",'oppシート問い (生物基礎) '!G12)</f>
        <v>日本のバイオームの特徴を説明しましょう。</v>
      </c>
      <c r="H74" s="6" t="str">
        <f>IF('oppシート問い (生物基礎) '!H12=0,"",'oppシート問い (生物基礎) '!H12)</f>
        <v/>
      </c>
      <c r="I74" s="5" t="e">
        <f>"生物基礎"&amp;#REF!</f>
        <v>#REF!</v>
      </c>
      <c r="J74" s="5">
        <v>10</v>
      </c>
    </row>
    <row r="75" spans="1:10" ht="27" customHeight="1" thickBot="1">
      <c r="A75" s="5" t="str">
        <f>'oppシート問い (生物基礎) '!$A13</f>
        <v>生物基礎11</v>
      </c>
      <c r="B75" s="5" t="str">
        <f t="shared" si="2"/>
        <v>生物基礎43</v>
      </c>
      <c r="C75" s="10">
        <f>IF('oppシート問い (生物基礎) '!C13=0,"",'oppシート問い (生物基礎) '!C13)</f>
        <v>4</v>
      </c>
      <c r="D75" s="51" t="str">
        <f>IF('oppシート問い (生物基礎) '!D13=0,"",'oppシート問い (生物基礎) '!D13)</f>
        <v>バイオームの多様性と分布</v>
      </c>
      <c r="E75" s="11">
        <f>IF('oppシート問い (生物基礎) '!E13=0,"",'oppシート問い (生物基礎) '!E13)</f>
        <v>3</v>
      </c>
      <c r="F75" s="51" t="str">
        <f>IF('oppシート問い (生物基礎) '!F13=0,"",'oppシート問い (生物基礎) '!F13)</f>
        <v>バイオームと分布</v>
      </c>
      <c r="G75" s="51" t="str">
        <f>IF('oppシート問い (生物基礎) '!G13=0,"",'oppシート問い (生物基礎) '!G13)</f>
        <v>日本のマングローブの特徴を説明しましょう。</v>
      </c>
      <c r="H75" s="12" t="str">
        <f>IF('oppシート問い (生物基礎) '!H13=0,"",'oppシート問い (生物基礎) '!H13)</f>
        <v/>
      </c>
      <c r="I75" s="5" t="e">
        <f>"生物基礎"&amp;#REF!</f>
        <v>#REF!</v>
      </c>
      <c r="J75" s="5">
        <v>11</v>
      </c>
    </row>
    <row r="76" spans="1:10" ht="27" customHeight="1" thickTop="1">
      <c r="A76" s="5" t="str">
        <f>'oppシート問い (生物基礎) '!$A14</f>
        <v>生物基礎12</v>
      </c>
      <c r="B76" s="5" t="str">
        <f t="shared" si="2"/>
        <v>生物基礎51</v>
      </c>
      <c r="C76" s="57">
        <f>IF('oppシート問い (生物基礎) '!C14=0,"",'oppシート問い (生物基礎) '!C14)</f>
        <v>5</v>
      </c>
      <c r="D76" s="69" t="str">
        <f>IF('oppシート問い (生物基礎) '!D14=0,"",'oppシート問い (生物基礎) '!D14)</f>
        <v>生態系とその保全</v>
      </c>
      <c r="E76" s="59">
        <f>IF('oppシート問い (生物基礎) '!E14=0,"",'oppシート問い (生物基礎) '!E14)</f>
        <v>1</v>
      </c>
      <c r="F76" s="69" t="str">
        <f>IF('oppシート問い (生物基礎) '!F14=0,"",'oppシート問い (生物基礎) '!F14)</f>
        <v>生態系</v>
      </c>
      <c r="G76" s="69" t="str">
        <f>IF('oppシート問い (生物基礎) '!G14=0,"",'oppシート問い (生物基礎) '!G14)</f>
        <v>生態ピラミッドについて説明しましょう。</v>
      </c>
      <c r="H76" s="60" t="str">
        <f>IF('oppシート問い (生物基礎) '!H14=0,"",'oppシート問い (生物基礎) '!H14)</f>
        <v/>
      </c>
      <c r="I76" s="5" t="e">
        <f>"生物基礎"&amp;#REF!</f>
        <v>#REF!</v>
      </c>
      <c r="J76" s="5">
        <v>12</v>
      </c>
    </row>
    <row r="77" spans="1:10" ht="27" customHeight="1">
      <c r="A77" s="5" t="str">
        <f>'oppシート問い (生物基礎) '!$A15</f>
        <v>生物基礎13</v>
      </c>
      <c r="B77" s="5" t="str">
        <f t="shared" si="2"/>
        <v>生物基礎52</v>
      </c>
      <c r="C77" s="9">
        <f>IF('oppシート問い (生物基礎) '!C15=0,"",'oppシート問い (生物基礎) '!C15)</f>
        <v>5</v>
      </c>
      <c r="D77" s="50" t="str">
        <f>IF('oppシート問い (生物基礎) '!D15=0,"",'oppシート問い (生物基礎) '!D15)</f>
        <v>生態系とその保全</v>
      </c>
      <c r="E77" s="8">
        <f>IF('oppシート問い (生物基礎) '!E15=0,"",'oppシート問い (生物基礎) '!E15)</f>
        <v>2</v>
      </c>
      <c r="F77" s="50" t="str">
        <f>IF('oppシート問い (生物基礎) '!F15=0,"",'oppシート問い (生物基礎) '!F15)</f>
        <v>生態系のバランスと保全</v>
      </c>
      <c r="G77" s="50" t="str">
        <f>IF('oppシート問い (生物基礎) '!G15=0,"",'oppシート問い (生物基礎) '!G15)</f>
        <v>絶滅危惧種の生息を脅かす要因は何だろうか。</v>
      </c>
      <c r="H77" s="6" t="str">
        <f>IF('oppシート問い (生物基礎) '!H15=0,"",'oppシート問い (生物基礎) '!H15)</f>
        <v/>
      </c>
      <c r="I77" s="5" t="e">
        <f>"生物基礎"&amp;#REF!</f>
        <v>#REF!</v>
      </c>
      <c r="J77" s="5">
        <v>13</v>
      </c>
    </row>
    <row r="78" spans="1:10" ht="27" customHeight="1" thickBot="1">
      <c r="A78" s="5" t="str">
        <f>'oppシート問い (生物基礎) '!$A16</f>
        <v>生物基礎14</v>
      </c>
      <c r="B78" s="5" t="str">
        <f t="shared" si="2"/>
        <v>生物基礎53</v>
      </c>
      <c r="C78" s="10">
        <f>IF('oppシート問い (生物基礎) '!C16=0,"",'oppシート問い (生物基礎) '!C16)</f>
        <v>5</v>
      </c>
      <c r="D78" s="51" t="str">
        <f>IF('oppシート問い (生物基礎) '!D16=0,"",'oppシート問い (生物基礎) '!D16)</f>
        <v>生態系とその保全</v>
      </c>
      <c r="E78" s="108">
        <f>IF('oppシート問い (生物基礎) '!E16=0,"",'oppシート問い (生物基礎) '!E16)</f>
        <v>3</v>
      </c>
      <c r="F78" s="51" t="str">
        <f>IF('oppシート問い (生物基礎) '!F16=0,"",'oppシート問い (生物基礎) '!F16)</f>
        <v>生態系の保全</v>
      </c>
      <c r="G78" s="51" t="str">
        <f>IF('oppシート問い (生物基礎) '!G16=0,"",'oppシート問い (生物基礎) '!G16)</f>
        <v>日本での自然環境を保全するためにできることは何か説明しましょう。</v>
      </c>
      <c r="H78" s="12" t="str">
        <f>IF('oppシート問い (生物基礎) '!H16=0,"",'oppシート問い (生物基礎) '!H16)</f>
        <v/>
      </c>
      <c r="I78" s="5" t="e">
        <f>"生物基礎"&amp;#REF!</f>
        <v>#REF!</v>
      </c>
      <c r="J78" s="5">
        <v>14</v>
      </c>
    </row>
    <row r="79" spans="1:10" ht="19.5" thickTop="1">
      <c r="A79" s="5" t="str">
        <f>'oppシート問い (生物基礎) '!$A17</f>
        <v>生物基礎</v>
      </c>
      <c r="B79" s="5" t="str">
        <f t="shared" si="2"/>
        <v>生物基礎</v>
      </c>
      <c r="C79" s="59" t="str">
        <f>IF('oppシート問い (生物基礎) '!C17=0,"",'oppシート問い (生物基礎) '!C17)</f>
        <v/>
      </c>
      <c r="D79" s="134" t="str">
        <f>IF('oppシート問い (生物基礎) '!D17=0,"",'oppシート問い (生物基礎) '!D17)</f>
        <v/>
      </c>
      <c r="E79" s="59" t="str">
        <f>IF('oppシート問い (生物基礎) '!E17=0,"",'oppシート問い (生物基礎) '!E17)</f>
        <v/>
      </c>
      <c r="F79" s="60" t="str">
        <f>IF('oppシート問い (生物基礎) '!F17=0,"",'oppシート問い (生物基礎) '!F17)</f>
        <v/>
      </c>
      <c r="G79" s="60" t="str">
        <f>IF('oppシート問い (生物基礎) '!G17=0,"",'oppシート問い (生物基礎) '!G17)</f>
        <v/>
      </c>
      <c r="H79" s="60" t="str">
        <f>IF('oppシート問い (生物基礎) '!H17=0,"",'oppシート問い (生物基礎) '!H17)</f>
        <v/>
      </c>
      <c r="I79" s="5" t="e">
        <f>"生物基礎"&amp;#REF!</f>
        <v>#REF!</v>
      </c>
      <c r="J79" s="5">
        <v>15</v>
      </c>
    </row>
    <row r="80" spans="1:10">
      <c r="A80" s="5" t="str">
        <f>'oppシート問い (生物基礎) '!$A18</f>
        <v>生物基礎</v>
      </c>
      <c r="B80" s="5" t="str">
        <f t="shared" si="2"/>
        <v>生物基礎</v>
      </c>
      <c r="C80" s="8" t="str">
        <f>IF('oppシート問い (生物基礎) '!C18=0,"",'oppシート問い (生物基礎) '!C18)</f>
        <v/>
      </c>
      <c r="D80" s="7" t="str">
        <f>IF('oppシート問い (生物基礎) '!D18=0,"",'oppシート問い (生物基礎) '!D18)</f>
        <v/>
      </c>
      <c r="E80" s="8" t="str">
        <f>IF('oppシート問い (生物基礎) '!E18=0,"",'oppシート問い (生物基礎) '!E18)</f>
        <v/>
      </c>
      <c r="F80" s="6" t="str">
        <f>IF('oppシート問い (生物基礎) '!F18=0,"",'oppシート問い (生物基礎) '!F18)</f>
        <v/>
      </c>
      <c r="G80" s="6" t="str">
        <f>IF('oppシート問い (生物基礎) '!G18=0,"",'oppシート問い (生物基礎) '!G18)</f>
        <v/>
      </c>
      <c r="H80" s="6" t="str">
        <f>IF('oppシート問い (生物基礎) '!H18=0,"",'oppシート問い (生物基礎) '!H18)</f>
        <v/>
      </c>
      <c r="I80" s="5" t="e">
        <f>"生物基礎"&amp;#REF!</f>
        <v>#REF!</v>
      </c>
      <c r="J80" s="5">
        <v>16</v>
      </c>
    </row>
    <row r="81" spans="1:10">
      <c r="A81" s="5" t="str">
        <f>'oppシート問い (生物基礎) '!$A19</f>
        <v>生物基礎</v>
      </c>
      <c r="B81" s="5" t="str">
        <f t="shared" si="2"/>
        <v>生物基礎</v>
      </c>
      <c r="C81" s="8" t="str">
        <f>IF('oppシート問い (生物基礎) '!C19=0,"",'oppシート問い (生物基礎) '!C19)</f>
        <v/>
      </c>
      <c r="D81" s="7" t="str">
        <f>IF('oppシート問い (生物基礎) '!D19=0,"",'oppシート問い (生物基礎) '!D19)</f>
        <v/>
      </c>
      <c r="E81" s="8" t="str">
        <f>IF('oppシート問い (生物基礎) '!E19=0,"",'oppシート問い (生物基礎) '!E19)</f>
        <v/>
      </c>
      <c r="F81" s="6" t="str">
        <f>IF('oppシート問い (生物基礎) '!F19=0,"",'oppシート問い (生物基礎) '!F19)</f>
        <v/>
      </c>
      <c r="G81" s="6" t="str">
        <f>IF('oppシート問い (生物基礎) '!G19=0,"",'oppシート問い (生物基礎) '!G19)</f>
        <v/>
      </c>
      <c r="H81" s="6" t="str">
        <f>IF('oppシート問い (生物基礎) '!H19=0,"",'oppシート問い (生物基礎) '!H19)</f>
        <v/>
      </c>
      <c r="I81" s="5" t="e">
        <f>"生物基礎"&amp;#REF!</f>
        <v>#REF!</v>
      </c>
      <c r="J81" s="5">
        <v>17</v>
      </c>
    </row>
    <row r="82" spans="1:10">
      <c r="A82" s="5" t="str">
        <f>'oppシート問い (生物基礎) '!$A20</f>
        <v>生物基礎</v>
      </c>
      <c r="B82" s="5" t="str">
        <f t="shared" si="2"/>
        <v>生物基礎</v>
      </c>
      <c r="C82" s="8" t="str">
        <f>IF('oppシート問い (生物基礎) '!C20=0,"",'oppシート問い (生物基礎) '!C20)</f>
        <v/>
      </c>
      <c r="D82" s="7" t="str">
        <f>IF('oppシート問い (生物基礎) '!D20=0,"",'oppシート問い (生物基礎) '!D20)</f>
        <v/>
      </c>
      <c r="E82" s="8" t="str">
        <f>IF('oppシート問い (生物基礎) '!E20=0,"",'oppシート問い (生物基礎) '!E20)</f>
        <v/>
      </c>
      <c r="F82" s="6" t="str">
        <f>IF('oppシート問い (生物基礎) '!F20=0,"",'oppシート問い (生物基礎) '!F20)</f>
        <v/>
      </c>
      <c r="G82" s="6" t="str">
        <f>IF('oppシート問い (生物基礎) '!G20=0,"",'oppシート問い (生物基礎) '!G20)</f>
        <v/>
      </c>
      <c r="H82" s="6" t="str">
        <f>IF('oppシート問い (生物基礎) '!H20=0,"",'oppシート問い (生物基礎) '!H20)</f>
        <v/>
      </c>
      <c r="I82" s="5" t="e">
        <f>"生物基礎"&amp;#REF!</f>
        <v>#REF!</v>
      </c>
      <c r="J82" s="5">
        <v>18</v>
      </c>
    </row>
    <row r="83" spans="1:10">
      <c r="A83" s="5" t="str">
        <f>'oppシート問い (生物基礎) '!$A21</f>
        <v>生物基礎</v>
      </c>
      <c r="B83" s="5" t="str">
        <f t="shared" si="2"/>
        <v>生物基礎</v>
      </c>
      <c r="C83" s="8" t="str">
        <f>IF('oppシート問い (生物基礎) '!C21=0,"",'oppシート問い (生物基礎) '!C21)</f>
        <v/>
      </c>
      <c r="D83" s="7" t="str">
        <f>IF('oppシート問い (生物基礎) '!D21=0,"",'oppシート問い (生物基礎) '!D21)</f>
        <v/>
      </c>
      <c r="E83" s="8" t="str">
        <f>IF('oppシート問い (生物基礎) '!E21=0,"",'oppシート問い (生物基礎) '!E21)</f>
        <v/>
      </c>
      <c r="F83" s="6" t="str">
        <f>IF('oppシート問い (生物基礎) '!F21=0,"",'oppシート問い (生物基礎) '!F21)</f>
        <v/>
      </c>
      <c r="G83" s="6" t="str">
        <f>IF('oppシート問い (生物基礎) '!G21=0,"",'oppシート問い (生物基礎) '!G21)</f>
        <v/>
      </c>
      <c r="H83" s="6" t="str">
        <f>IF('oppシート問い (生物基礎) '!H21=0,"",'oppシート問い (生物基礎) '!H21)</f>
        <v/>
      </c>
      <c r="I83" s="5" t="e">
        <f>"生物基礎"&amp;#REF!</f>
        <v>#REF!</v>
      </c>
      <c r="J83" s="5">
        <v>19</v>
      </c>
    </row>
    <row r="84" spans="1:10">
      <c r="A84" s="5" t="str">
        <f>'oppシート問い (生物基礎) '!$A22</f>
        <v>生物基礎</v>
      </c>
      <c r="B84" s="5" t="str">
        <f t="shared" si="2"/>
        <v>生物基礎</v>
      </c>
      <c r="C84" s="6" t="str">
        <f>IF('oppシート問い (生物基礎) '!C22=0,"",'oppシート問い (生物基礎) '!C22)</f>
        <v/>
      </c>
      <c r="D84" s="7" t="str">
        <f>IF('oppシート問い (生物基礎) '!D22=0,"",'oppシート問い (生物基礎) '!D22)</f>
        <v/>
      </c>
      <c r="E84" s="8" t="str">
        <f>IF('oppシート問い (生物基礎) '!E22=0,"",'oppシート問い (生物基礎) '!E22)</f>
        <v/>
      </c>
      <c r="F84" s="6" t="str">
        <f>IF('oppシート問い (生物基礎) '!F22=0,"",'oppシート問い (生物基礎) '!F22)</f>
        <v/>
      </c>
      <c r="G84" s="6" t="str">
        <f>IF('oppシート問い (生物基礎) '!G22=0,"",'oppシート問い (生物基礎) '!G22)</f>
        <v/>
      </c>
      <c r="H84" s="6" t="str">
        <f>IF('oppシート問い (生物基礎) '!H22=0,"",'oppシート問い (生物基礎) '!H22)</f>
        <v/>
      </c>
      <c r="I84" s="5" t="e">
        <f>"生物基礎"&amp;#REF!</f>
        <v>#REF!</v>
      </c>
      <c r="J84" s="5">
        <v>20</v>
      </c>
    </row>
    <row r="85" spans="1:10">
      <c r="A85" s="5" t="str">
        <f>'oppシート問い (生物基礎) '!$A23</f>
        <v>生物基礎</v>
      </c>
      <c r="B85" s="5" t="str">
        <f t="shared" si="2"/>
        <v>生物基礎</v>
      </c>
      <c r="C85" s="6" t="str">
        <f>IF('oppシート問い (生物基礎) '!C23=0,"",'oppシート問い (生物基礎) '!C23)</f>
        <v/>
      </c>
      <c r="D85" s="7" t="str">
        <f>IF('oppシート問い (生物基礎) '!D23=0,"",'oppシート問い (生物基礎) '!D23)</f>
        <v/>
      </c>
      <c r="E85" s="8" t="str">
        <f>IF('oppシート問い (生物基礎) '!E23=0,"",'oppシート問い (生物基礎) '!E23)</f>
        <v/>
      </c>
      <c r="F85" s="6" t="str">
        <f>IF('oppシート問い (生物基礎) '!F23=0,"",'oppシート問い (生物基礎) '!F23)</f>
        <v/>
      </c>
      <c r="G85" s="6" t="str">
        <f>IF('oppシート問い (生物基礎) '!G23=0,"",'oppシート問い (生物基礎) '!G23)</f>
        <v/>
      </c>
      <c r="H85" s="6" t="str">
        <f>IF('oppシート問い (生物基礎) '!H23=0,"",'oppシート問い (生物基礎) '!H23)</f>
        <v/>
      </c>
      <c r="I85" s="5" t="e">
        <f>"生物基礎"&amp;#REF!</f>
        <v>#REF!</v>
      </c>
      <c r="J85" s="5">
        <v>21</v>
      </c>
    </row>
    <row r="86" spans="1:10">
      <c r="A86" s="5" t="str">
        <f>'oppシート問い (生物基礎) '!$A24</f>
        <v>生物基礎</v>
      </c>
      <c r="B86" s="5" t="str">
        <f t="shared" si="2"/>
        <v>生物基礎</v>
      </c>
      <c r="C86" s="6" t="str">
        <f>IF('oppシート問い (生物基礎) '!C24=0,"",'oppシート問い (生物基礎) '!C24)</f>
        <v/>
      </c>
      <c r="D86" s="7" t="str">
        <f>IF('oppシート問い (生物基礎) '!D24=0,"",'oppシート問い (生物基礎) '!D24)</f>
        <v/>
      </c>
      <c r="E86" s="8" t="str">
        <f>IF('oppシート問い (生物基礎) '!E24=0,"",'oppシート問い (生物基礎) '!E24)</f>
        <v/>
      </c>
      <c r="F86" s="6" t="str">
        <f>IF('oppシート問い (生物基礎) '!F24=0,"",'oppシート問い (生物基礎) '!F24)</f>
        <v/>
      </c>
      <c r="G86" s="6" t="str">
        <f>IF('oppシート問い (生物基礎) '!G24=0,"",'oppシート問い (生物基礎) '!G24)</f>
        <v/>
      </c>
      <c r="H86" s="6" t="str">
        <f>IF('oppシート問い (生物基礎) '!H24=0,"",'oppシート問い (生物基礎) '!H24)</f>
        <v/>
      </c>
      <c r="I86" s="5" t="e">
        <f>"生物基礎"&amp;#REF!</f>
        <v>#REF!</v>
      </c>
      <c r="J86" s="5">
        <v>22</v>
      </c>
    </row>
    <row r="87" spans="1:10">
      <c r="A87" s="5" t="str">
        <f>'oppシート問い (生物基礎) '!$A25</f>
        <v>生物基礎</v>
      </c>
      <c r="B87" s="5" t="str">
        <f t="shared" si="2"/>
        <v>生物基礎</v>
      </c>
      <c r="C87" s="6" t="str">
        <f>IF('oppシート問い (生物基礎) '!C25=0,"",'oppシート問い (生物基礎) '!C25)</f>
        <v/>
      </c>
      <c r="D87" s="7" t="str">
        <f>IF('oppシート問い (生物基礎) '!D25=0,"",'oppシート問い (生物基礎) '!D25)</f>
        <v/>
      </c>
      <c r="E87" s="8" t="str">
        <f>IF('oppシート問い (生物基礎) '!E25=0,"",'oppシート問い (生物基礎) '!E25)</f>
        <v/>
      </c>
      <c r="F87" s="6" t="str">
        <f>IF('oppシート問い (生物基礎) '!F25=0,"",'oppシート問い (生物基礎) '!F25)</f>
        <v/>
      </c>
      <c r="G87" s="6" t="str">
        <f>IF('oppシート問い (生物基礎) '!G25=0,"",'oppシート問い (生物基礎) '!G25)</f>
        <v/>
      </c>
      <c r="H87" s="6" t="str">
        <f>IF('oppシート問い (生物基礎) '!H25=0,"",'oppシート問い (生物基礎) '!H25)</f>
        <v/>
      </c>
      <c r="I87" s="5" t="e">
        <f>"生物基礎"&amp;#REF!</f>
        <v>#REF!</v>
      </c>
      <c r="J87" s="5">
        <v>23</v>
      </c>
    </row>
    <row r="88" spans="1:10">
      <c r="A88" s="5" t="str">
        <f>'oppシート問い (生物基礎) '!$A26</f>
        <v>生物基礎</v>
      </c>
      <c r="B88" s="5" t="str">
        <f t="shared" si="2"/>
        <v>生物基礎</v>
      </c>
      <c r="C88" s="6" t="str">
        <f>IF('oppシート問い (生物基礎) '!C26=0,"",'oppシート問い (生物基礎) '!C26)</f>
        <v/>
      </c>
      <c r="D88" s="7" t="str">
        <f>IF('oppシート問い (生物基礎) '!D26=0,"",'oppシート問い (生物基礎) '!D26)</f>
        <v/>
      </c>
      <c r="E88" s="8" t="str">
        <f>IF('oppシート問い (生物基礎) '!E26=0,"",'oppシート問い (生物基礎) '!E26)</f>
        <v/>
      </c>
      <c r="F88" s="6" t="str">
        <f>IF('oppシート問い (生物基礎) '!F26=0,"",'oppシート問い (生物基礎) '!F26)</f>
        <v/>
      </c>
      <c r="G88" s="6" t="str">
        <f>IF('oppシート問い (生物基礎) '!G26=0,"",'oppシート問い (生物基礎) '!G26)</f>
        <v/>
      </c>
      <c r="H88" s="6" t="str">
        <f>IF('oppシート問い (生物基礎) '!H26=0,"",'oppシート問い (生物基礎) '!H26)</f>
        <v/>
      </c>
      <c r="I88" s="5" t="e">
        <f>"生物基礎"&amp;#REF!</f>
        <v>#REF!</v>
      </c>
      <c r="J88" s="5">
        <v>24</v>
      </c>
    </row>
    <row r="89" spans="1:10">
      <c r="A89" s="5" t="str">
        <f>'oppシート問い (生物基礎) '!$A27</f>
        <v>生物基礎</v>
      </c>
      <c r="B89" s="5" t="str">
        <f t="shared" si="2"/>
        <v>生物基礎</v>
      </c>
      <c r="C89" s="6" t="str">
        <f>IF('oppシート問い (生物基礎) '!C27=0,"",'oppシート問い (生物基礎) '!C27)</f>
        <v/>
      </c>
      <c r="D89" s="7" t="str">
        <f>IF('oppシート問い (生物基礎) '!D27=0,"",'oppシート問い (生物基礎) '!D27)</f>
        <v/>
      </c>
      <c r="E89" s="8" t="str">
        <f>IF('oppシート問い (生物基礎) '!E27=0,"",'oppシート問い (生物基礎) '!E27)</f>
        <v/>
      </c>
      <c r="F89" s="6" t="str">
        <f>IF('oppシート問い (生物基礎) '!F27=0,"",'oppシート問い (生物基礎) '!F27)</f>
        <v/>
      </c>
      <c r="G89" s="6" t="str">
        <f>IF('oppシート問い (生物基礎) '!G27=0,"",'oppシート問い (生物基礎) '!G27)</f>
        <v/>
      </c>
      <c r="H89" s="6" t="str">
        <f>IF('oppシート問い (生物基礎) '!H27=0,"",'oppシート問い (生物基礎) '!H27)</f>
        <v/>
      </c>
      <c r="I89" s="5" t="e">
        <f>"生物基礎"&amp;#REF!</f>
        <v>#REF!</v>
      </c>
      <c r="J89" s="5">
        <v>25</v>
      </c>
    </row>
    <row r="90" spans="1:10">
      <c r="A90" s="5" t="str">
        <f>'oppシート問い (生物基礎) '!$A28</f>
        <v>生物基礎</v>
      </c>
      <c r="B90" s="5" t="str">
        <f t="shared" si="2"/>
        <v>生物基礎</v>
      </c>
      <c r="C90" s="6" t="str">
        <f>IF('oppシート問い (生物基礎) '!C28=0,"",'oppシート問い (生物基礎) '!C28)</f>
        <v/>
      </c>
      <c r="D90" s="7" t="str">
        <f>IF('oppシート問い (生物基礎) '!D28=0,"",'oppシート問い (生物基礎) '!D28)</f>
        <v/>
      </c>
      <c r="E90" s="8" t="str">
        <f>IF('oppシート問い (生物基礎) '!E28=0,"",'oppシート問い (生物基礎) '!E28)</f>
        <v/>
      </c>
      <c r="F90" s="6" t="str">
        <f>IF('oppシート問い (生物基礎) '!F28=0,"",'oppシート問い (生物基礎) '!F28)</f>
        <v/>
      </c>
      <c r="G90" s="6" t="str">
        <f>IF('oppシート問い (生物基礎) '!G28=0,"",'oppシート問い (生物基礎) '!G28)</f>
        <v/>
      </c>
      <c r="H90" s="6" t="str">
        <f>IF('oppシート問い (生物基礎) '!H28=0,"",'oppシート問い (生物基礎) '!H28)</f>
        <v/>
      </c>
      <c r="I90" s="5" t="e">
        <f>"生物基礎"&amp;#REF!</f>
        <v>#REF!</v>
      </c>
      <c r="J90" s="5">
        <v>26</v>
      </c>
    </row>
    <row r="91" spans="1:10">
      <c r="A91" s="5" t="str">
        <f>'oppシート問い (生物基礎) '!$A29</f>
        <v>生物基礎</v>
      </c>
      <c r="B91" s="5" t="str">
        <f t="shared" si="2"/>
        <v>生物基礎</v>
      </c>
      <c r="C91" s="6" t="str">
        <f>IF('oppシート問い (生物基礎) '!C29=0,"",'oppシート問い (生物基礎) '!C29)</f>
        <v/>
      </c>
      <c r="D91" s="7" t="str">
        <f>IF('oppシート問い (生物基礎) '!D29=0,"",'oppシート問い (生物基礎) '!D29)</f>
        <v/>
      </c>
      <c r="E91" s="8" t="str">
        <f>IF('oppシート問い (生物基礎) '!E29=0,"",'oppシート問い (生物基礎) '!E29)</f>
        <v/>
      </c>
      <c r="F91" s="6" t="str">
        <f>IF('oppシート問い (生物基礎) '!F29=0,"",'oppシート問い (生物基礎) '!F29)</f>
        <v/>
      </c>
      <c r="G91" s="6" t="str">
        <f>IF('oppシート問い (生物基礎) '!G29=0,"",'oppシート問い (生物基礎) '!G29)</f>
        <v/>
      </c>
      <c r="H91" s="6" t="str">
        <f>IF('oppシート問い (生物基礎) '!H29=0,"",'oppシート問い (生物基礎) '!H29)</f>
        <v/>
      </c>
      <c r="I91" s="5" t="e">
        <f>"生物基礎"&amp;#REF!</f>
        <v>#REF!</v>
      </c>
      <c r="J91" s="5">
        <v>27</v>
      </c>
    </row>
    <row r="92" spans="1:10">
      <c r="A92" s="5" t="str">
        <f>'oppシート問い (生物基礎) '!$A30</f>
        <v>生物基礎</v>
      </c>
      <c r="B92" s="5" t="str">
        <f t="shared" si="2"/>
        <v>生物基礎</v>
      </c>
      <c r="C92" s="6" t="str">
        <f>IF('oppシート問い (生物基礎) '!C30=0,"",'oppシート問い (生物基礎) '!C30)</f>
        <v/>
      </c>
      <c r="D92" s="7" t="str">
        <f>IF('oppシート問い (生物基礎) '!D30=0,"",'oppシート問い (生物基礎) '!D30)</f>
        <v/>
      </c>
      <c r="E92" s="8" t="str">
        <f>IF('oppシート問い (生物基礎) '!E30=0,"",'oppシート問い (生物基礎) '!E30)</f>
        <v/>
      </c>
      <c r="F92" s="6" t="str">
        <f>IF('oppシート問い (生物基礎) '!F30=0,"",'oppシート問い (生物基礎) '!F30)</f>
        <v/>
      </c>
      <c r="G92" s="6" t="str">
        <f>IF('oppシート問い (生物基礎) '!G30=0,"",'oppシート問い (生物基礎) '!G30)</f>
        <v/>
      </c>
      <c r="H92" s="6" t="str">
        <f>IF('oppシート問い (生物基礎) '!H30=0,"",'oppシート問い (生物基礎) '!H30)</f>
        <v/>
      </c>
      <c r="I92" s="5" t="e">
        <f>"生物基礎"&amp;#REF!</f>
        <v>#REF!</v>
      </c>
      <c r="J92" s="5">
        <v>28</v>
      </c>
    </row>
    <row r="93" spans="1:10">
      <c r="A93" s="5" t="str">
        <f>'oppシート問い (生物基礎) '!$A31</f>
        <v>生物基礎</v>
      </c>
      <c r="B93" s="5" t="str">
        <f t="shared" si="2"/>
        <v>生物基礎</v>
      </c>
      <c r="C93" s="6" t="str">
        <f>IF('oppシート問い (生物基礎) '!C31=0,"",'oppシート問い (生物基礎) '!C31)</f>
        <v/>
      </c>
      <c r="D93" s="7" t="str">
        <f>IF('oppシート問い (生物基礎) '!D31=0,"",'oppシート問い (生物基礎) '!D31)</f>
        <v/>
      </c>
      <c r="E93" s="8" t="str">
        <f>IF('oppシート問い (生物基礎) '!E31=0,"",'oppシート問い (生物基礎) '!E31)</f>
        <v/>
      </c>
      <c r="F93" s="6" t="str">
        <f>IF('oppシート問い (生物基礎) '!F31=0,"",'oppシート問い (生物基礎) '!F31)</f>
        <v/>
      </c>
      <c r="G93" s="6" t="str">
        <f>IF('oppシート問い (生物基礎) '!G31=0,"",'oppシート問い (生物基礎) '!G31)</f>
        <v/>
      </c>
      <c r="H93" s="6" t="str">
        <f>IF('oppシート問い (生物基礎) '!H31=0,"",'oppシート問い (生物基礎) '!H31)</f>
        <v/>
      </c>
      <c r="I93" s="5" t="e">
        <f>"生物基礎"&amp;#REF!</f>
        <v>#REF!</v>
      </c>
      <c r="J93" s="5">
        <v>29</v>
      </c>
    </row>
    <row r="94" spans="1:10">
      <c r="A94" s="5" t="str">
        <f>'oppシート問い (生物基礎) '!$A32</f>
        <v>生物基礎</v>
      </c>
      <c r="B94" s="5" t="str">
        <f t="shared" si="2"/>
        <v>生物基礎</v>
      </c>
      <c r="C94" s="6" t="str">
        <f>IF('oppシート問い (生物基礎) '!C32=0,"",'oppシート問い (生物基礎) '!C32)</f>
        <v/>
      </c>
      <c r="D94" s="7" t="str">
        <f>IF('oppシート問い (生物基礎) '!D32=0,"",'oppシート問い (生物基礎) '!D32)</f>
        <v/>
      </c>
      <c r="E94" s="8" t="str">
        <f>IF('oppシート問い (生物基礎) '!E32=0,"",'oppシート問い (生物基礎) '!E32)</f>
        <v/>
      </c>
      <c r="F94" s="6" t="str">
        <f>IF('oppシート問い (生物基礎) '!F32=0,"",'oppシート問い (生物基礎) '!F32)</f>
        <v/>
      </c>
      <c r="G94" s="6" t="str">
        <f>IF('oppシート問い (生物基礎) '!G32=0,"",'oppシート問い (生物基礎) '!G32)</f>
        <v/>
      </c>
      <c r="H94" s="6" t="str">
        <f>IF('oppシート問い (生物基礎) '!H32=0,"",'oppシート問い (生物基礎) '!H32)</f>
        <v/>
      </c>
      <c r="I94" s="5" t="e">
        <f>"生物基礎"&amp;#REF!</f>
        <v>#REF!</v>
      </c>
      <c r="J94" s="5">
        <v>30</v>
      </c>
    </row>
    <row r="95" spans="1:10" ht="27" customHeight="1">
      <c r="A95" s="5" t="str">
        <f>'oppシート問い (地学基礎) '!$A3</f>
        <v>地学基礎1</v>
      </c>
      <c r="B95" s="5" t="str">
        <f t="shared" ref="B95:B124" si="3">"地学基礎"&amp;$C95&amp;$E95</f>
        <v>地学基礎11</v>
      </c>
      <c r="C95" s="19">
        <f>IF('oppシート問い (地学基礎) '!C3=0,"",'oppシート問い (地学基礎) '!C3)</f>
        <v>1</v>
      </c>
      <c r="D95" s="127" t="str">
        <f>IF('oppシート問い (地学基礎) '!D3=0,"",'oppシート問い (地学基礎) '!D3)</f>
        <v>固体地球とその変動</v>
      </c>
      <c r="E95" s="20">
        <f>IF('oppシート問い (地学基礎) '!E3=0,"",'oppシート問い (地学基礎) '!E3)</f>
        <v>1</v>
      </c>
      <c r="F95" s="127" t="str">
        <f>IF('oppシート問い (地学基礎) '!F3=0,"",'oppシート問い (地学基礎) '!F3)</f>
        <v>地球</v>
      </c>
      <c r="G95" s="127" t="str">
        <f>IF('oppシート問い (地学基礎) '!G3=0,"",'oppシート問い (地学基礎) '!G3)</f>
        <v>私たちの住む地球はどのように誕生し，何でできているのだろうか。</v>
      </c>
      <c r="H95" s="21" t="str">
        <f>IF('oppシート問い (地学基礎) '!H3=0,"",'oppシート問い (地学基礎) '!H3)</f>
        <v/>
      </c>
      <c r="I95" s="5" t="e">
        <f>"地学基礎"&amp;#REF!</f>
        <v>#REF!</v>
      </c>
      <c r="J95" s="5">
        <v>1</v>
      </c>
    </row>
    <row r="96" spans="1:10" ht="27" customHeight="1">
      <c r="A96" s="5" t="str">
        <f>'oppシート問い (地学基礎) '!$A4</f>
        <v>地学基礎2</v>
      </c>
      <c r="B96" s="5" t="str">
        <f t="shared" si="3"/>
        <v>地学基礎12</v>
      </c>
      <c r="C96" s="19">
        <f>IF('oppシート問い (地学基礎) '!C4=0,"",'oppシート問い (地学基礎) '!C4)</f>
        <v>1</v>
      </c>
      <c r="D96" s="127" t="str">
        <f>IF('oppシート問い (地学基礎) '!D4=0,"",'oppシート問い (地学基礎) '!D4)</f>
        <v>固体地球とその変動</v>
      </c>
      <c r="E96" s="20">
        <f>IF('oppシート問い (地学基礎) '!E4=0,"",'oppシート問い (地学基礎) '!E4)</f>
        <v>2</v>
      </c>
      <c r="F96" s="127" t="str">
        <f>IF('oppシート問い (地学基礎) '!F4=0,"",'oppシート問い (地学基礎) '!F4)</f>
        <v>活動する地球</v>
      </c>
      <c r="G96" s="127" t="str">
        <f>IF('oppシート問い (地学基礎) '!G4=0,"",'oppシート問い (地学基礎) '!G4)</f>
        <v>東日本大地震はなぜ起こったのだろうか。その時の地球の変化を説明しましょう。</v>
      </c>
      <c r="H96" s="21" t="str">
        <f>IF('oppシート問い (地学基礎) '!H4=0,"",'oppシート問い (地学基礎) '!H4)</f>
        <v/>
      </c>
      <c r="I96" s="5" t="e">
        <f>"地学基礎"&amp;#REF!</f>
        <v>#REF!</v>
      </c>
      <c r="J96" s="5">
        <v>2</v>
      </c>
    </row>
    <row r="97" spans="1:10" ht="27" customHeight="1">
      <c r="A97" s="5" t="str">
        <f>'oppシート問い (地学基礎) '!$A5</f>
        <v>地学基礎3</v>
      </c>
      <c r="B97" s="5" t="str">
        <f t="shared" si="3"/>
        <v>地学基礎21</v>
      </c>
      <c r="C97" s="19">
        <f>IF('oppシート問い (地学基礎) '!C5=0,"",'oppシート問い (地学基礎) '!C5)</f>
        <v>2</v>
      </c>
      <c r="D97" s="127" t="str">
        <f>IF('oppシート問い (地学基礎) '!D5=0,"",'oppシート問い (地学基礎) '!D5)</f>
        <v>移り変わる地球</v>
      </c>
      <c r="E97" s="20">
        <f>IF('oppシート問い (地学基礎) '!E5=0,"",'oppシート問い (地学基礎) '!E5)</f>
        <v>1</v>
      </c>
      <c r="F97" s="127" t="str">
        <f>IF('oppシート問い (地学基礎) '!F5=0,"",'oppシート問い (地学基礎) '!F5)</f>
        <v>地球史の読み方</v>
      </c>
      <c r="G97" s="127" t="str">
        <f>IF('oppシート問い (地学基礎) '!G5=0,"",'oppシート問い (地学基礎) '!G5)</f>
        <v>46億年前にできた地球の現在に至るまでの歴史はどのように解明されたのだろうか。</v>
      </c>
      <c r="H97" s="21" t="str">
        <f>IF('oppシート問い (地学基礎) '!H5=0,"",'oppシート問い (地学基礎) '!H5)</f>
        <v/>
      </c>
      <c r="I97" s="5" t="e">
        <f>"地学基礎"&amp;#REF!</f>
        <v>#REF!</v>
      </c>
      <c r="J97" s="5">
        <v>3</v>
      </c>
    </row>
    <row r="98" spans="1:10" ht="27" customHeight="1">
      <c r="A98" s="5" t="str">
        <f>'oppシート問い (地学基礎) '!$A6</f>
        <v>地学基礎4</v>
      </c>
      <c r="B98" s="5" t="str">
        <f t="shared" si="3"/>
        <v>地学基礎22</v>
      </c>
      <c r="C98" s="19">
        <f>IF('oppシート問い (地学基礎) '!C6=0,"",'oppシート問い (地学基礎) '!C6)</f>
        <v>2</v>
      </c>
      <c r="D98" s="127" t="str">
        <f>IF('oppシート問い (地学基礎) '!D6=0,"",'oppシート問い (地学基礎) '!D6)</f>
        <v>移り変わる地球</v>
      </c>
      <c r="E98" s="20">
        <f>IF('oppシート問い (地学基礎) '!E6=0,"",'oppシート問い (地学基礎) '!E6)</f>
        <v>2</v>
      </c>
      <c r="F98" s="127" t="str">
        <f>IF('oppシート問い (地学基礎) '!F6=0,"",'oppシート問い (地学基礎) '!F6)</f>
        <v>地球と生命の進化</v>
      </c>
      <c r="G98" s="127" t="str">
        <f>IF('oppシート問い (地学基礎) '!G6=0,"",'oppシート問い (地学基礎) '!G6)</f>
        <v>地球規模で短期間に多くの種類の生物が絶滅した。それはなぜか説明しましょう。</v>
      </c>
      <c r="H98" s="21" t="str">
        <f>IF('oppシート問い (地学基礎) '!H6=0,"",'oppシート問い (地学基礎) '!H6)</f>
        <v/>
      </c>
      <c r="I98" s="5" t="e">
        <f>"地学基礎"&amp;#REF!</f>
        <v>#REF!</v>
      </c>
      <c r="J98" s="5">
        <v>4</v>
      </c>
    </row>
    <row r="99" spans="1:10" ht="27" customHeight="1">
      <c r="A99" s="5" t="str">
        <f>'oppシート問い (地学基礎) '!$A7</f>
        <v>地学基礎5</v>
      </c>
      <c r="B99" s="5" t="str">
        <f t="shared" si="3"/>
        <v>地学基礎31</v>
      </c>
      <c r="C99" s="19">
        <f>IF('oppシート問い (地学基礎) '!C7=0,"",'oppシート問い (地学基礎) '!C7)</f>
        <v>3</v>
      </c>
      <c r="D99" s="127" t="str">
        <f>IF('oppシート問い (地学基礎) '!D7=0,"",'oppシート問い (地学基礎) '!D7)</f>
        <v>大気と海洋</v>
      </c>
      <c r="E99" s="20">
        <f>IF('oppシート問い (地学基礎) '!E7=0,"",'oppシート問い (地学基礎) '!E7)</f>
        <v>1</v>
      </c>
      <c r="F99" s="127" t="str">
        <f>IF('oppシート問い (地学基礎) '!F7=0,"",'oppシート問い (地学基礎) '!F7)</f>
        <v>大気の構造</v>
      </c>
      <c r="G99" s="127" t="str">
        <f>IF('oppシート問い (地学基礎) '!G7=0,"",'oppシート問い (地学基礎) '!G7)</f>
        <v>天気が変わると雲も変化する。雲ができる仕組みについて説明しましょう。</v>
      </c>
      <c r="H99" s="21" t="str">
        <f>IF('oppシート問い (地学基礎) '!H7=0,"",'oppシート問い (地学基礎) '!H7)</f>
        <v/>
      </c>
      <c r="I99" s="5" t="e">
        <f>"地学基礎"&amp;#REF!</f>
        <v>#REF!</v>
      </c>
      <c r="J99" s="5">
        <v>5</v>
      </c>
    </row>
    <row r="100" spans="1:10" ht="27" customHeight="1">
      <c r="A100" s="5" t="str">
        <f>'oppシート問い (地学基礎) '!$A8</f>
        <v>地学基礎6</v>
      </c>
      <c r="B100" s="5" t="str">
        <f t="shared" si="3"/>
        <v>地学基礎32</v>
      </c>
      <c r="C100" s="19">
        <f>IF('oppシート問い (地学基礎) '!C8=0,"",'oppシート問い (地学基礎) '!C8)</f>
        <v>3</v>
      </c>
      <c r="D100" s="127" t="str">
        <f>IF('oppシート問い (地学基礎) '!D8=0,"",'oppシート問い (地学基礎) '!D8)</f>
        <v>大気と海洋</v>
      </c>
      <c r="E100" s="20">
        <f>IF('oppシート問い (地学基礎) '!E8=0,"",'oppシート問い (地学基礎) '!E8)</f>
        <v>2</v>
      </c>
      <c r="F100" s="127" t="str">
        <f>IF('oppシート問い (地学基礎) '!F8=0,"",'oppシート問い (地学基礎) '!F8)</f>
        <v>太陽放射と大気・海水の運動</v>
      </c>
      <c r="G100" s="127" t="str">
        <f>IF('oppシート問い (地学基礎) '!G8=0,"",'oppシート問い (地学基礎) '!G8)</f>
        <v>風はどのようにでき，どのように吹くのだろうか。</v>
      </c>
      <c r="H100" s="21" t="str">
        <f>IF('oppシート問い (地学基礎) '!H8=0,"",'oppシート問い (地学基礎) '!H8)</f>
        <v/>
      </c>
      <c r="I100" s="5" t="e">
        <f>"地学基礎"&amp;#REF!</f>
        <v>#REF!</v>
      </c>
      <c r="J100" s="5">
        <v>6</v>
      </c>
    </row>
    <row r="101" spans="1:10" ht="27" customHeight="1">
      <c r="A101" s="5" t="str">
        <f>'oppシート問い (地学基礎) '!$A9</f>
        <v>地学基礎7</v>
      </c>
      <c r="B101" s="5" t="str">
        <f t="shared" si="3"/>
        <v>地学基礎33</v>
      </c>
      <c r="C101" s="19">
        <f>IF('oppシート問い (地学基礎) '!C9=0,"",'oppシート問い (地学基礎) '!C9)</f>
        <v>3</v>
      </c>
      <c r="D101" s="127" t="str">
        <f>IF('oppシート問い (地学基礎) '!D9=0,"",'oppシート問い (地学基礎) '!D9)</f>
        <v>大気と海洋</v>
      </c>
      <c r="E101" s="20">
        <f>IF('oppシート問い (地学基礎) '!E9=0,"",'oppシート問い (地学基礎) '!E9)</f>
        <v>3</v>
      </c>
      <c r="F101" s="127" t="str">
        <f>IF('oppシート問い (地学基礎) '!F9=0,"",'oppシート問い (地学基礎) '!F9)</f>
        <v>日本の天気</v>
      </c>
      <c r="G101" s="127" t="str">
        <f>IF('oppシート問い (地学基礎) '!G9=0,"",'oppシート問い (地学基礎) '!G9)</f>
        <v>日本の一年間の天気の変化について説明しましょう。</v>
      </c>
      <c r="H101" s="21" t="str">
        <f>IF('oppシート問い (地学基礎) '!H9=0,"",'oppシート問い (地学基礎) '!H9)</f>
        <v/>
      </c>
      <c r="I101" s="5" t="e">
        <f>"地学基礎"&amp;#REF!</f>
        <v>#REF!</v>
      </c>
      <c r="J101" s="5">
        <v>7</v>
      </c>
    </row>
    <row r="102" spans="1:10" ht="27" customHeight="1">
      <c r="A102" s="5" t="str">
        <f>'oppシート問い (地学基礎) '!$A10</f>
        <v>地学基礎8</v>
      </c>
      <c r="B102" s="5" t="str">
        <f t="shared" si="3"/>
        <v>地学基礎41</v>
      </c>
      <c r="C102" s="19">
        <f>IF('oppシート問い (地学基礎) '!C10=0,"",'oppシート問い (地学基礎) '!C10)</f>
        <v>4</v>
      </c>
      <c r="D102" s="127" t="str">
        <f>IF('oppシート問い (地学基礎) '!D10=0,"",'oppシート問い (地学基礎) '!D10)</f>
        <v>宇宙の構成</v>
      </c>
      <c r="E102" s="20">
        <f>IF('oppシート問い (地学基礎) '!E10=0,"",'oppシート問い (地学基礎) '!E10)</f>
        <v>1</v>
      </c>
      <c r="F102" s="127" t="str">
        <f>IF('oppシート問い (地学基礎) '!F10=0,"",'oppシート問い (地学基礎) '!F10)</f>
        <v>太陽系と太陽</v>
      </c>
      <c r="G102" s="127" t="str">
        <f>IF('oppシート問い (地学基礎) '!G10=0,"",'oppシート問い (地学基礎) '!G10)</f>
        <v>太陽系はどのようにして今現在の姿になったのだろうか，説明しましょう。</v>
      </c>
      <c r="H102" s="21" t="str">
        <f>IF('oppシート問い (地学基礎) '!H10=0,"",'oppシート問い (地学基礎) '!H10)</f>
        <v/>
      </c>
      <c r="I102" s="5" t="e">
        <f>"地学基礎"&amp;#REF!</f>
        <v>#REF!</v>
      </c>
      <c r="J102" s="5">
        <v>8</v>
      </c>
    </row>
    <row r="103" spans="1:10" ht="27" customHeight="1">
      <c r="A103" s="5" t="str">
        <f>'oppシート問い (地学基礎) '!$A11</f>
        <v>地学基礎9</v>
      </c>
      <c r="B103" s="5" t="str">
        <f t="shared" si="3"/>
        <v>地学基礎42</v>
      </c>
      <c r="C103" s="19">
        <f>IF('oppシート問い (地学基礎) '!C11=0,"",'oppシート問い (地学基礎) '!C11)</f>
        <v>4</v>
      </c>
      <c r="D103" s="127" t="str">
        <f>IF('oppシート問い (地学基礎) '!D11=0,"",'oppシート問い (地学基礎) '!D11)</f>
        <v>宇宙の構成</v>
      </c>
      <c r="E103" s="20">
        <f>IF('oppシート問い (地学基礎) '!E11=0,"",'oppシート問い (地学基礎) '!E11)</f>
        <v>2</v>
      </c>
      <c r="F103" s="127" t="str">
        <f>IF('oppシート問い (地学基礎) '!F11=0,"",'oppシート問い (地学基礎) '!F11)</f>
        <v>恒星としての太陽の進化</v>
      </c>
      <c r="G103" s="127" t="str">
        <f>IF('oppシート問い (地学基礎) '!G11=0,"",'oppシート問い (地学基礎) '!G11)</f>
        <v>太陽の一生について説明しましょう。</v>
      </c>
      <c r="H103" s="21" t="str">
        <f>IF('oppシート問い (地学基礎) '!H11=0,"",'oppシート問い (地学基礎) '!H11)</f>
        <v/>
      </c>
      <c r="I103" s="5" t="e">
        <f>"地学基礎"&amp;#REF!</f>
        <v>#REF!</v>
      </c>
      <c r="J103" s="5">
        <v>9</v>
      </c>
    </row>
    <row r="104" spans="1:10" ht="27" customHeight="1">
      <c r="A104" s="5" t="str">
        <f>'oppシート問い (地学基礎) '!$A12</f>
        <v>地学基礎10</v>
      </c>
      <c r="B104" s="5" t="str">
        <f t="shared" si="3"/>
        <v>地学基礎43</v>
      </c>
      <c r="C104" s="19">
        <f>IF('oppシート問い (地学基礎) '!C12=0,"",'oppシート問い (地学基礎) '!C12)</f>
        <v>4</v>
      </c>
      <c r="D104" s="127" t="str">
        <f>IF('oppシート問い (地学基礎) '!D12=0,"",'oppシート問い (地学基礎) '!D12)</f>
        <v>宇宙の構成</v>
      </c>
      <c r="E104" s="20">
        <f>IF('oppシート問い (地学基礎) '!E12=0,"",'oppシート問い (地学基礎) '!E12)</f>
        <v>3</v>
      </c>
      <c r="F104" s="127" t="str">
        <f>IF('oppシート問い (地学基礎) '!F12=0,"",'oppシート問い (地学基礎) '!F12)</f>
        <v>銀河系と宇宙</v>
      </c>
      <c r="G104" s="127" t="str">
        <f>IF('oppシート問い (地学基礎) '!G12=0,"",'oppシート問い (地学基礎) '!G12)</f>
        <v>宇宙が誕生したのは138億年前と言われていますが，誕生から今までの進化について説明しましょう。</v>
      </c>
      <c r="H104" s="21" t="str">
        <f>IF('oppシート問い (地学基礎) '!H12=0,"",'oppシート問い (地学基礎) '!H12)</f>
        <v/>
      </c>
      <c r="I104" s="5" t="e">
        <f>"地学基礎"&amp;#REF!</f>
        <v>#REF!</v>
      </c>
      <c r="J104" s="5">
        <v>10</v>
      </c>
    </row>
    <row r="105" spans="1:10" ht="27" customHeight="1" thickBot="1">
      <c r="A105" s="5" t="str">
        <f>'oppシート問い (地学基礎) '!$A13</f>
        <v>地学基礎11</v>
      </c>
      <c r="B105" s="5" t="str">
        <f t="shared" si="3"/>
        <v>地学基礎51</v>
      </c>
      <c r="C105" s="10">
        <f>IF('oppシート問い (地学基礎) '!C13=0,"",'oppシート問い (地学基礎) '!C13)</f>
        <v>5</v>
      </c>
      <c r="D105" s="51" t="str">
        <f>IF('oppシート問い (地学基礎) '!D13=0,"",'oppシート問い (地学基礎) '!D13)</f>
        <v>自然との共生</v>
      </c>
      <c r="E105" s="108">
        <f>IF('oppシート問い (地学基礎) '!E13=0,"",'oppシート問い (地学基礎) '!E13)</f>
        <v>1</v>
      </c>
      <c r="F105" s="51" t="str">
        <f>IF('oppシート問い (地学基礎) '!F13=0,"",'oppシート問い (地学基礎) '!F13)</f>
        <v>自然との共生</v>
      </c>
      <c r="G105" s="51" t="str">
        <f>IF('oppシート問い (地学基礎) '!G13=0,"",'oppシート問い (地学基礎) '!G13)</f>
        <v>人間生活と自然環境の関係の中で，どのような問題が起こっているのだろうか，説明しましょう。</v>
      </c>
      <c r="H105" s="12" t="str">
        <f>IF('oppシート問い (地学基礎) '!H13=0,"",'oppシート問い (地学基礎) '!H13)</f>
        <v/>
      </c>
      <c r="I105" s="5" t="e">
        <f>"地学基礎"&amp;#REF!</f>
        <v>#REF!</v>
      </c>
      <c r="J105" s="5">
        <v>11</v>
      </c>
    </row>
    <row r="106" spans="1:10" s="2" customFormat="1" ht="19.5" thickTop="1">
      <c r="A106" s="5" t="str">
        <f>'oppシート問い (地学基礎) '!$A14</f>
        <v>地学基礎</v>
      </c>
      <c r="B106" s="5" t="str">
        <f t="shared" si="3"/>
        <v>地学基礎</v>
      </c>
      <c r="C106" s="59" t="str">
        <f>IF('oppシート問い (地学基礎) '!C14=0,"",'oppシート問い (地学基礎) '!C14)</f>
        <v/>
      </c>
      <c r="D106" s="134" t="str">
        <f>IF('oppシート問い (地学基礎) '!D14=0,"",'oppシート問い (地学基礎) '!D14)</f>
        <v/>
      </c>
      <c r="E106" s="59" t="str">
        <f>IF('oppシート問い (地学基礎) '!E14=0,"",'oppシート問い (地学基礎) '!E14)</f>
        <v/>
      </c>
      <c r="F106" s="60" t="str">
        <f>IF('oppシート問い (地学基礎) '!F14=0,"",'oppシート問い (地学基礎) '!F14)</f>
        <v/>
      </c>
      <c r="G106" s="60" t="str">
        <f>IF('oppシート問い (地学基礎) '!G14=0,"",'oppシート問い (地学基礎) '!G14)</f>
        <v/>
      </c>
      <c r="H106" s="60" t="str">
        <f>IF('oppシート問い (地学基礎) '!H14=0,"",'oppシート問い (地学基礎) '!H14)</f>
        <v/>
      </c>
      <c r="I106" s="5" t="e">
        <f>"地学基礎"&amp;#REF!</f>
        <v>#REF!</v>
      </c>
      <c r="J106" s="5">
        <v>12</v>
      </c>
    </row>
    <row r="107" spans="1:10" s="2" customFormat="1">
      <c r="A107" s="5" t="str">
        <f>'oppシート問い (地学基礎) '!$A15</f>
        <v>地学基礎</v>
      </c>
      <c r="B107" s="5" t="str">
        <f t="shared" si="3"/>
        <v>地学基礎</v>
      </c>
      <c r="C107" s="8" t="str">
        <f>IF('oppシート問い (地学基礎) '!C15=0,"",'oppシート問い (地学基礎) '!C15)</f>
        <v/>
      </c>
      <c r="D107" s="7" t="str">
        <f>IF('oppシート問い (地学基礎) '!D15=0,"",'oppシート問い (地学基礎) '!D15)</f>
        <v/>
      </c>
      <c r="E107" s="8" t="str">
        <f>IF('oppシート問い (地学基礎) '!E15=0,"",'oppシート問い (地学基礎) '!E15)</f>
        <v/>
      </c>
      <c r="F107" s="6" t="str">
        <f>IF('oppシート問い (地学基礎) '!F15=0,"",'oppシート問い (地学基礎) '!F15)</f>
        <v/>
      </c>
      <c r="G107" s="6" t="str">
        <f>IF('oppシート問い (地学基礎) '!G15=0,"",'oppシート問い (地学基礎) '!G15)</f>
        <v/>
      </c>
      <c r="H107" s="6" t="str">
        <f>IF('oppシート問い (地学基礎) '!H15=0,"",'oppシート問い (地学基礎) '!H15)</f>
        <v/>
      </c>
      <c r="I107" s="5" t="e">
        <f>"地学基礎"&amp;#REF!</f>
        <v>#REF!</v>
      </c>
      <c r="J107" s="5">
        <v>13</v>
      </c>
    </row>
    <row r="108" spans="1:10" s="2" customFormat="1">
      <c r="A108" s="5" t="str">
        <f>'oppシート問い (地学基礎) '!$A16</f>
        <v>地学基礎</v>
      </c>
      <c r="B108" s="5" t="str">
        <f t="shared" si="3"/>
        <v>地学基礎</v>
      </c>
      <c r="C108" s="8" t="str">
        <f>IF('oppシート問い (地学基礎) '!C16=0,"",'oppシート問い (地学基礎) '!C16)</f>
        <v/>
      </c>
      <c r="D108" s="7" t="str">
        <f>IF('oppシート問い (地学基礎) '!D16=0,"",'oppシート問い (地学基礎) '!D16)</f>
        <v/>
      </c>
      <c r="E108" s="8" t="str">
        <f>IF('oppシート問い (地学基礎) '!E16=0,"",'oppシート問い (地学基礎) '!E16)</f>
        <v/>
      </c>
      <c r="F108" s="6" t="str">
        <f>IF('oppシート問い (地学基礎) '!F16=0,"",'oppシート問い (地学基礎) '!F16)</f>
        <v/>
      </c>
      <c r="G108" s="6" t="str">
        <f>IF('oppシート問い (地学基礎) '!G16=0,"",'oppシート問い (地学基礎) '!G16)</f>
        <v/>
      </c>
      <c r="H108" s="6" t="str">
        <f>IF('oppシート問い (地学基礎) '!H16=0,"",'oppシート問い (地学基礎) '!H16)</f>
        <v/>
      </c>
      <c r="I108" s="5" t="e">
        <f>"地学基礎"&amp;#REF!</f>
        <v>#REF!</v>
      </c>
      <c r="J108" s="5">
        <v>14</v>
      </c>
    </row>
    <row r="109" spans="1:10" s="2" customFormat="1">
      <c r="A109" s="5" t="str">
        <f>'oppシート問い (地学基礎) '!$A17</f>
        <v>地学基礎</v>
      </c>
      <c r="B109" s="5" t="str">
        <f t="shared" si="3"/>
        <v>地学基礎</v>
      </c>
      <c r="C109" s="8" t="str">
        <f>IF('oppシート問い (地学基礎) '!C17=0,"",'oppシート問い (地学基礎) '!C17)</f>
        <v/>
      </c>
      <c r="D109" s="7" t="str">
        <f>IF('oppシート問い (地学基礎) '!D17=0,"",'oppシート問い (地学基礎) '!D17)</f>
        <v/>
      </c>
      <c r="E109" s="8" t="str">
        <f>IF('oppシート問い (地学基礎) '!E17=0,"",'oppシート問い (地学基礎) '!E17)</f>
        <v/>
      </c>
      <c r="F109" s="6" t="str">
        <f>IF('oppシート問い (地学基礎) '!F17=0,"",'oppシート問い (地学基礎) '!F17)</f>
        <v/>
      </c>
      <c r="G109" s="6" t="str">
        <f>IF('oppシート問い (地学基礎) '!G17=0,"",'oppシート問い (地学基礎) '!G17)</f>
        <v/>
      </c>
      <c r="H109" s="6" t="str">
        <f>IF('oppシート問い (地学基礎) '!H17=0,"",'oppシート問い (地学基礎) '!H17)</f>
        <v/>
      </c>
      <c r="I109" s="5" t="e">
        <f>"地学基礎"&amp;#REF!</f>
        <v>#REF!</v>
      </c>
      <c r="J109" s="5">
        <v>15</v>
      </c>
    </row>
    <row r="110" spans="1:10" s="2" customFormat="1">
      <c r="A110" s="5" t="str">
        <f>'oppシート問い (地学基礎) '!$A18</f>
        <v>地学基礎</v>
      </c>
      <c r="B110" s="5" t="str">
        <f t="shared" si="3"/>
        <v>地学基礎</v>
      </c>
      <c r="C110" s="8" t="str">
        <f>IF('oppシート問い (地学基礎) '!C18=0,"",'oppシート問い (地学基礎) '!C18)</f>
        <v/>
      </c>
      <c r="D110" s="7" t="str">
        <f>IF('oppシート問い (地学基礎) '!D18=0,"",'oppシート問い (地学基礎) '!D18)</f>
        <v/>
      </c>
      <c r="E110" s="8" t="str">
        <f>IF('oppシート問い (地学基礎) '!E18=0,"",'oppシート問い (地学基礎) '!E18)</f>
        <v/>
      </c>
      <c r="F110" s="6" t="str">
        <f>IF('oppシート問い (地学基礎) '!F18=0,"",'oppシート問い (地学基礎) '!F18)</f>
        <v/>
      </c>
      <c r="G110" s="6" t="str">
        <f>IF('oppシート問い (地学基礎) '!G18=0,"",'oppシート問い (地学基礎) '!G18)</f>
        <v/>
      </c>
      <c r="H110" s="6" t="str">
        <f>IF('oppシート問い (地学基礎) '!H18=0,"",'oppシート問い (地学基礎) '!H18)</f>
        <v/>
      </c>
      <c r="I110" s="5" t="e">
        <f>"地学基礎"&amp;#REF!</f>
        <v>#REF!</v>
      </c>
      <c r="J110" s="5">
        <v>16</v>
      </c>
    </row>
    <row r="111" spans="1:10">
      <c r="A111" s="5" t="str">
        <f>'oppシート問い (地学基礎) '!$A19</f>
        <v>地学基礎</v>
      </c>
      <c r="B111" s="5" t="str">
        <f t="shared" si="3"/>
        <v>地学基礎</v>
      </c>
      <c r="C111" s="6" t="str">
        <f>IF('oppシート問い (地学基礎) '!C19=0,"",'oppシート問い (地学基礎) '!C19)</f>
        <v/>
      </c>
      <c r="D111" s="7" t="str">
        <f>IF('oppシート問い (地学基礎) '!D19=0,"",'oppシート問い (地学基礎) '!D19)</f>
        <v/>
      </c>
      <c r="E111" s="8" t="str">
        <f>IF('oppシート問い (地学基礎) '!E19=0,"",'oppシート問い (地学基礎) '!E19)</f>
        <v/>
      </c>
      <c r="F111" s="6" t="str">
        <f>IF('oppシート問い (地学基礎) '!F19=0,"",'oppシート問い (地学基礎) '!F19)</f>
        <v/>
      </c>
      <c r="G111" s="6" t="str">
        <f>IF('oppシート問い (地学基礎) '!G19=0,"",'oppシート問い (地学基礎) '!G19)</f>
        <v/>
      </c>
      <c r="H111" s="6" t="str">
        <f>IF('oppシート問い (地学基礎) '!H19=0,"",'oppシート問い (地学基礎) '!H19)</f>
        <v/>
      </c>
      <c r="I111" s="5" t="e">
        <f>"地学基礎"&amp;#REF!</f>
        <v>#REF!</v>
      </c>
      <c r="J111" s="5">
        <v>17</v>
      </c>
    </row>
    <row r="112" spans="1:10">
      <c r="A112" s="5" t="str">
        <f>'oppシート問い (地学基礎) '!$A20</f>
        <v>地学基礎</v>
      </c>
      <c r="B112" s="5" t="str">
        <f t="shared" si="3"/>
        <v>地学基礎</v>
      </c>
      <c r="C112" s="6" t="str">
        <f>IF('oppシート問い (地学基礎) '!C20=0,"",'oppシート問い (地学基礎) '!C20)</f>
        <v/>
      </c>
      <c r="D112" s="7" t="str">
        <f>IF('oppシート問い (地学基礎) '!D20=0,"",'oppシート問い (地学基礎) '!D20)</f>
        <v/>
      </c>
      <c r="E112" s="8" t="str">
        <f>IF('oppシート問い (地学基礎) '!E20=0,"",'oppシート問い (地学基礎) '!E20)</f>
        <v/>
      </c>
      <c r="F112" s="6" t="str">
        <f>IF('oppシート問い (地学基礎) '!F20=0,"",'oppシート問い (地学基礎) '!F20)</f>
        <v/>
      </c>
      <c r="G112" s="6" t="str">
        <f>IF('oppシート問い (地学基礎) '!G20=0,"",'oppシート問い (地学基礎) '!G20)</f>
        <v/>
      </c>
      <c r="H112" s="6" t="str">
        <f>IF('oppシート問い (地学基礎) '!H20=0,"",'oppシート問い (地学基礎) '!H20)</f>
        <v/>
      </c>
      <c r="I112" s="5" t="e">
        <f>"地学基礎"&amp;#REF!</f>
        <v>#REF!</v>
      </c>
      <c r="J112" s="5">
        <v>18</v>
      </c>
    </row>
    <row r="113" spans="1:10">
      <c r="A113" s="5" t="str">
        <f>'oppシート問い (地学基礎) '!$A21</f>
        <v>地学基礎</v>
      </c>
      <c r="B113" s="5" t="str">
        <f t="shared" si="3"/>
        <v>地学基礎</v>
      </c>
      <c r="C113" s="6" t="str">
        <f>IF('oppシート問い (地学基礎) '!C21=0,"",'oppシート問い (地学基礎) '!C21)</f>
        <v/>
      </c>
      <c r="D113" s="7" t="str">
        <f>IF('oppシート問い (地学基礎) '!D21=0,"",'oppシート問い (地学基礎) '!D21)</f>
        <v/>
      </c>
      <c r="E113" s="8" t="str">
        <f>IF('oppシート問い (地学基礎) '!E21=0,"",'oppシート問い (地学基礎) '!E21)</f>
        <v/>
      </c>
      <c r="F113" s="6" t="str">
        <f>IF('oppシート問い (地学基礎) '!F21=0,"",'oppシート問い (地学基礎) '!F21)</f>
        <v/>
      </c>
      <c r="G113" s="6" t="str">
        <f>IF('oppシート問い (地学基礎) '!G21=0,"",'oppシート問い (地学基礎) '!G21)</f>
        <v/>
      </c>
      <c r="H113" s="6" t="str">
        <f>IF('oppシート問い (地学基礎) '!H21=0,"",'oppシート問い (地学基礎) '!H21)</f>
        <v/>
      </c>
      <c r="I113" s="5" t="e">
        <f>"地学基礎"&amp;#REF!</f>
        <v>#REF!</v>
      </c>
      <c r="J113" s="5">
        <v>19</v>
      </c>
    </row>
    <row r="114" spans="1:10">
      <c r="A114" s="5" t="str">
        <f>'oppシート問い (地学基礎) '!$A22</f>
        <v>地学基礎</v>
      </c>
      <c r="B114" s="5" t="str">
        <f t="shared" si="3"/>
        <v>地学基礎</v>
      </c>
      <c r="C114" s="6" t="str">
        <f>IF('oppシート問い (地学基礎) '!C22=0,"",'oppシート問い (地学基礎) '!C22)</f>
        <v/>
      </c>
      <c r="D114" s="7" t="str">
        <f>IF('oppシート問い (地学基礎) '!D22=0,"",'oppシート問い (地学基礎) '!D22)</f>
        <v/>
      </c>
      <c r="E114" s="8" t="str">
        <f>IF('oppシート問い (地学基礎) '!E22=0,"",'oppシート問い (地学基礎) '!E22)</f>
        <v/>
      </c>
      <c r="F114" s="6" t="str">
        <f>IF('oppシート問い (地学基礎) '!F22=0,"",'oppシート問い (地学基礎) '!F22)</f>
        <v/>
      </c>
      <c r="G114" s="6" t="str">
        <f>IF('oppシート問い (地学基礎) '!G22=0,"",'oppシート問い (地学基礎) '!G22)</f>
        <v/>
      </c>
      <c r="H114" s="6" t="str">
        <f>IF('oppシート問い (地学基礎) '!H22=0,"",'oppシート問い (地学基礎) '!H22)</f>
        <v/>
      </c>
      <c r="I114" s="5" t="e">
        <f>"地学基礎"&amp;#REF!</f>
        <v>#REF!</v>
      </c>
      <c r="J114" s="5">
        <v>20</v>
      </c>
    </row>
    <row r="115" spans="1:10">
      <c r="A115" s="5" t="str">
        <f>'oppシート問い (地学基礎) '!$A23</f>
        <v>地学基礎</v>
      </c>
      <c r="B115" s="5" t="str">
        <f t="shared" si="3"/>
        <v>地学基礎</v>
      </c>
      <c r="C115" s="6" t="str">
        <f>IF('oppシート問い (地学基礎) '!C23=0,"",'oppシート問い (地学基礎) '!C23)</f>
        <v/>
      </c>
      <c r="D115" s="7" t="str">
        <f>IF('oppシート問い (地学基礎) '!D23=0,"",'oppシート問い (地学基礎) '!D23)</f>
        <v/>
      </c>
      <c r="E115" s="8" t="str">
        <f>IF('oppシート問い (地学基礎) '!E23=0,"",'oppシート問い (地学基礎) '!E23)</f>
        <v/>
      </c>
      <c r="F115" s="6" t="str">
        <f>IF('oppシート問い (地学基礎) '!F23=0,"",'oppシート問い (地学基礎) '!F23)</f>
        <v/>
      </c>
      <c r="G115" s="6" t="str">
        <f>IF('oppシート問い (地学基礎) '!G23=0,"",'oppシート問い (地学基礎) '!G23)</f>
        <v/>
      </c>
      <c r="H115" s="6" t="str">
        <f>IF('oppシート問い (地学基礎) '!H23=0,"",'oppシート問い (地学基礎) '!H23)</f>
        <v/>
      </c>
      <c r="I115" s="5" t="e">
        <f>"地学基礎"&amp;#REF!</f>
        <v>#REF!</v>
      </c>
      <c r="J115" s="5">
        <v>21</v>
      </c>
    </row>
    <row r="116" spans="1:10">
      <c r="A116" s="5" t="str">
        <f>'oppシート問い (地学基礎) '!$A24</f>
        <v>地学基礎</v>
      </c>
      <c r="B116" s="5" t="str">
        <f t="shared" si="3"/>
        <v>地学基礎</v>
      </c>
      <c r="C116" s="6" t="str">
        <f>IF('oppシート問い (地学基礎) '!C24=0,"",'oppシート問い (地学基礎) '!C24)</f>
        <v/>
      </c>
      <c r="D116" s="7" t="str">
        <f>IF('oppシート問い (地学基礎) '!D24=0,"",'oppシート問い (地学基礎) '!D24)</f>
        <v/>
      </c>
      <c r="E116" s="8" t="str">
        <f>IF('oppシート問い (地学基礎) '!E24=0,"",'oppシート問い (地学基礎) '!E24)</f>
        <v/>
      </c>
      <c r="F116" s="6" t="str">
        <f>IF('oppシート問い (地学基礎) '!F24=0,"",'oppシート問い (地学基礎) '!F24)</f>
        <v/>
      </c>
      <c r="G116" s="6" t="str">
        <f>IF('oppシート問い (地学基礎) '!G24=0,"",'oppシート問い (地学基礎) '!G24)</f>
        <v/>
      </c>
      <c r="H116" s="6" t="str">
        <f>IF('oppシート問い (地学基礎) '!H24=0,"",'oppシート問い (地学基礎) '!H24)</f>
        <v/>
      </c>
      <c r="I116" s="5" t="e">
        <f>"地学基礎"&amp;#REF!</f>
        <v>#REF!</v>
      </c>
      <c r="J116" s="5">
        <v>22</v>
      </c>
    </row>
    <row r="117" spans="1:10">
      <c r="A117" s="5" t="str">
        <f>'oppシート問い (地学基礎) '!$A25</f>
        <v>地学基礎</v>
      </c>
      <c r="B117" s="5" t="str">
        <f t="shared" si="3"/>
        <v>地学基礎</v>
      </c>
      <c r="C117" s="6" t="str">
        <f>IF('oppシート問い (地学基礎) '!C25=0,"",'oppシート問い (地学基礎) '!C25)</f>
        <v/>
      </c>
      <c r="D117" s="7" t="str">
        <f>IF('oppシート問い (地学基礎) '!D25=0,"",'oppシート問い (地学基礎) '!D25)</f>
        <v/>
      </c>
      <c r="E117" s="8" t="str">
        <f>IF('oppシート問い (地学基礎) '!E25=0,"",'oppシート問い (地学基礎) '!E25)</f>
        <v/>
      </c>
      <c r="F117" s="6" t="str">
        <f>IF('oppシート問い (地学基礎) '!F25=0,"",'oppシート問い (地学基礎) '!F25)</f>
        <v/>
      </c>
      <c r="G117" s="6" t="str">
        <f>IF('oppシート問い (地学基礎) '!G25=0,"",'oppシート問い (地学基礎) '!G25)</f>
        <v/>
      </c>
      <c r="H117" s="6" t="str">
        <f>IF('oppシート問い (地学基礎) '!H25=0,"",'oppシート問い (地学基礎) '!H25)</f>
        <v/>
      </c>
      <c r="I117" s="5" t="e">
        <f>"地学基礎"&amp;#REF!</f>
        <v>#REF!</v>
      </c>
      <c r="J117" s="5">
        <v>23</v>
      </c>
    </row>
    <row r="118" spans="1:10">
      <c r="A118" s="5" t="str">
        <f>'oppシート問い (地学基礎) '!$A26</f>
        <v>地学基礎</v>
      </c>
      <c r="B118" s="5" t="str">
        <f t="shared" si="3"/>
        <v>地学基礎</v>
      </c>
      <c r="C118" s="6" t="str">
        <f>IF('oppシート問い (地学基礎) '!C26=0,"",'oppシート問い (地学基礎) '!C26)</f>
        <v/>
      </c>
      <c r="D118" s="7" t="str">
        <f>IF('oppシート問い (地学基礎) '!D26=0,"",'oppシート問い (地学基礎) '!D26)</f>
        <v/>
      </c>
      <c r="E118" s="8" t="str">
        <f>IF('oppシート問い (地学基礎) '!E26=0,"",'oppシート問い (地学基礎) '!E26)</f>
        <v/>
      </c>
      <c r="F118" s="6" t="str">
        <f>IF('oppシート問い (地学基礎) '!F26=0,"",'oppシート問い (地学基礎) '!F26)</f>
        <v/>
      </c>
      <c r="G118" s="6" t="str">
        <f>IF('oppシート問い (地学基礎) '!G26=0,"",'oppシート問い (地学基礎) '!G26)</f>
        <v/>
      </c>
      <c r="H118" s="6" t="str">
        <f>IF('oppシート問い (地学基礎) '!H26=0,"",'oppシート問い (地学基礎) '!H26)</f>
        <v/>
      </c>
      <c r="I118" s="5" t="e">
        <f>"地学基礎"&amp;#REF!</f>
        <v>#REF!</v>
      </c>
      <c r="J118" s="5">
        <v>24</v>
      </c>
    </row>
    <row r="119" spans="1:10">
      <c r="A119" s="5" t="str">
        <f>'oppシート問い (地学基礎) '!$A27</f>
        <v>地学基礎</v>
      </c>
      <c r="B119" s="5" t="str">
        <f t="shared" si="3"/>
        <v>地学基礎</v>
      </c>
      <c r="C119" s="6" t="str">
        <f>IF('oppシート問い (地学基礎) '!C27=0,"",'oppシート問い (地学基礎) '!C27)</f>
        <v/>
      </c>
      <c r="D119" s="7" t="str">
        <f>IF('oppシート問い (地学基礎) '!D27=0,"",'oppシート問い (地学基礎) '!D27)</f>
        <v/>
      </c>
      <c r="E119" s="8" t="str">
        <f>IF('oppシート問い (地学基礎) '!E27=0,"",'oppシート問い (地学基礎) '!E27)</f>
        <v/>
      </c>
      <c r="F119" s="6" t="str">
        <f>IF('oppシート問い (地学基礎) '!F27=0,"",'oppシート問い (地学基礎) '!F27)</f>
        <v/>
      </c>
      <c r="G119" s="6" t="str">
        <f>IF('oppシート問い (地学基礎) '!G27=0,"",'oppシート問い (地学基礎) '!G27)</f>
        <v/>
      </c>
      <c r="H119" s="6" t="str">
        <f>IF('oppシート問い (地学基礎) '!H27=0,"",'oppシート問い (地学基礎) '!H27)</f>
        <v/>
      </c>
      <c r="I119" s="5" t="e">
        <f>"地学基礎"&amp;#REF!</f>
        <v>#REF!</v>
      </c>
      <c r="J119" s="5">
        <v>25</v>
      </c>
    </row>
    <row r="120" spans="1:10">
      <c r="A120" s="5" t="str">
        <f>'oppシート問い (地学基礎) '!$A28</f>
        <v>地学基礎</v>
      </c>
      <c r="B120" s="5" t="str">
        <f t="shared" si="3"/>
        <v>地学基礎</v>
      </c>
      <c r="C120" s="6" t="str">
        <f>IF('oppシート問い (地学基礎) '!C28=0,"",'oppシート問い (地学基礎) '!C28)</f>
        <v/>
      </c>
      <c r="D120" s="7" t="str">
        <f>IF('oppシート問い (地学基礎) '!D28=0,"",'oppシート問い (地学基礎) '!D28)</f>
        <v/>
      </c>
      <c r="E120" s="8" t="str">
        <f>IF('oppシート問い (地学基礎) '!E28=0,"",'oppシート問い (地学基礎) '!E28)</f>
        <v/>
      </c>
      <c r="F120" s="6" t="str">
        <f>IF('oppシート問い (地学基礎) '!F28=0,"",'oppシート問い (地学基礎) '!F28)</f>
        <v/>
      </c>
      <c r="G120" s="6" t="str">
        <f>IF('oppシート問い (地学基礎) '!G28=0,"",'oppシート問い (地学基礎) '!G28)</f>
        <v/>
      </c>
      <c r="H120" s="6" t="str">
        <f>IF('oppシート問い (地学基礎) '!H28=0,"",'oppシート問い (地学基礎) '!H28)</f>
        <v/>
      </c>
      <c r="I120" s="5" t="e">
        <f>"地学基礎"&amp;#REF!</f>
        <v>#REF!</v>
      </c>
      <c r="J120" s="5">
        <v>26</v>
      </c>
    </row>
    <row r="121" spans="1:10">
      <c r="A121" s="5" t="str">
        <f>'oppシート問い (地学基礎) '!$A29</f>
        <v>地学基礎</v>
      </c>
      <c r="B121" s="5" t="str">
        <f t="shared" si="3"/>
        <v>地学基礎</v>
      </c>
      <c r="C121" s="6" t="str">
        <f>IF('oppシート問い (地学基礎) '!C29=0,"",'oppシート問い (地学基礎) '!C29)</f>
        <v/>
      </c>
      <c r="D121" s="7" t="str">
        <f>IF('oppシート問い (地学基礎) '!D29=0,"",'oppシート問い (地学基礎) '!D29)</f>
        <v/>
      </c>
      <c r="E121" s="8" t="str">
        <f>IF('oppシート問い (地学基礎) '!E29=0,"",'oppシート問い (地学基礎) '!E29)</f>
        <v/>
      </c>
      <c r="F121" s="6" t="str">
        <f>IF('oppシート問い (地学基礎) '!F29=0,"",'oppシート問い (地学基礎) '!F29)</f>
        <v/>
      </c>
      <c r="G121" s="6" t="str">
        <f>IF('oppシート問い (地学基礎) '!G29=0,"",'oppシート問い (地学基礎) '!G29)</f>
        <v/>
      </c>
      <c r="H121" s="6" t="str">
        <f>IF('oppシート問い (地学基礎) '!H29=0,"",'oppシート問い (地学基礎) '!H29)</f>
        <v/>
      </c>
      <c r="I121" s="5" t="e">
        <f>"地学基礎"&amp;#REF!</f>
        <v>#REF!</v>
      </c>
      <c r="J121" s="5">
        <v>27</v>
      </c>
    </row>
    <row r="122" spans="1:10">
      <c r="A122" s="5" t="str">
        <f>'oppシート問い (地学基礎) '!$A30</f>
        <v>地学基礎</v>
      </c>
      <c r="B122" s="5" t="str">
        <f t="shared" si="3"/>
        <v>地学基礎</v>
      </c>
      <c r="C122" s="6" t="str">
        <f>IF('oppシート問い (地学基礎) '!C30=0,"",'oppシート問い (地学基礎) '!C30)</f>
        <v/>
      </c>
      <c r="D122" s="7" t="str">
        <f>IF('oppシート問い (地学基礎) '!D30=0,"",'oppシート問い (地学基礎) '!D30)</f>
        <v/>
      </c>
      <c r="E122" s="8" t="str">
        <f>IF('oppシート問い (地学基礎) '!E30=0,"",'oppシート問い (地学基礎) '!E30)</f>
        <v/>
      </c>
      <c r="F122" s="6" t="str">
        <f>IF('oppシート問い (地学基礎) '!F30=0,"",'oppシート問い (地学基礎) '!F30)</f>
        <v/>
      </c>
      <c r="G122" s="6" t="str">
        <f>IF('oppシート問い (地学基礎) '!G30=0,"",'oppシート問い (地学基礎) '!G30)</f>
        <v/>
      </c>
      <c r="H122" s="6" t="str">
        <f>IF('oppシート問い (地学基礎) '!H30=0,"",'oppシート問い (地学基礎) '!H30)</f>
        <v/>
      </c>
      <c r="I122" s="5" t="e">
        <f>"地学基礎"&amp;#REF!</f>
        <v>#REF!</v>
      </c>
      <c r="J122" s="5">
        <v>28</v>
      </c>
    </row>
    <row r="123" spans="1:10">
      <c r="A123" s="5" t="str">
        <f>'oppシート問い (地学基礎) '!$A31</f>
        <v>地学基礎</v>
      </c>
      <c r="B123" s="5" t="str">
        <f t="shared" si="3"/>
        <v>地学基礎</v>
      </c>
      <c r="C123" s="6" t="str">
        <f>IF('oppシート問い (地学基礎) '!C31=0,"",'oppシート問い (地学基礎) '!C31)</f>
        <v/>
      </c>
      <c r="D123" s="7" t="str">
        <f>IF('oppシート問い (地学基礎) '!D31=0,"",'oppシート問い (地学基礎) '!D31)</f>
        <v/>
      </c>
      <c r="E123" s="8" t="str">
        <f>IF('oppシート問い (地学基礎) '!E31=0,"",'oppシート問い (地学基礎) '!E31)</f>
        <v/>
      </c>
      <c r="F123" s="6" t="str">
        <f>IF('oppシート問い (地学基礎) '!F31=0,"",'oppシート問い (地学基礎) '!F31)</f>
        <v/>
      </c>
      <c r="G123" s="6" t="str">
        <f>IF('oppシート問い (地学基礎) '!G31=0,"",'oppシート問い (地学基礎) '!G31)</f>
        <v/>
      </c>
      <c r="H123" s="6" t="str">
        <f>IF('oppシート問い (地学基礎) '!H31=0,"",'oppシート問い (地学基礎) '!H31)</f>
        <v/>
      </c>
      <c r="I123" s="5" t="e">
        <f>"地学基礎"&amp;#REF!</f>
        <v>#REF!</v>
      </c>
      <c r="J123" s="5">
        <v>29</v>
      </c>
    </row>
    <row r="124" spans="1:10">
      <c r="A124" s="5" t="str">
        <f>'oppシート問い (地学基礎) '!$A32</f>
        <v>地学基礎</v>
      </c>
      <c r="B124" s="5" t="str">
        <f t="shared" si="3"/>
        <v>地学基礎</v>
      </c>
      <c r="C124" s="6" t="str">
        <f>IF('oppシート問い (地学基礎) '!C32=0,"",'oppシート問い (地学基礎) '!C32)</f>
        <v/>
      </c>
      <c r="D124" s="7" t="str">
        <f>IF('oppシート問い (地学基礎) '!D32=0,"",'oppシート問い (地学基礎) '!D32)</f>
        <v/>
      </c>
      <c r="E124" s="8" t="str">
        <f>IF('oppシート問い (地学基礎) '!E32=0,"",'oppシート問い (地学基礎) '!E32)</f>
        <v/>
      </c>
      <c r="F124" s="6" t="str">
        <f>IF('oppシート問い (地学基礎) '!F32=0,"",'oppシート問い (地学基礎) '!F32)</f>
        <v/>
      </c>
      <c r="G124" s="6" t="str">
        <f>IF('oppシート問い (地学基礎) '!G32=0,"",'oppシート問い (地学基礎) '!G32)</f>
        <v/>
      </c>
      <c r="H124" s="6" t="str">
        <f>IF('oppシート問い (地学基礎) '!H32=0,"",'oppシート問い (地学基礎) '!H32)</f>
        <v/>
      </c>
      <c r="I124" s="5" t="e">
        <f>"地学基礎"&amp;#REF!</f>
        <v>#REF!</v>
      </c>
      <c r="J124" s="5">
        <v>30</v>
      </c>
    </row>
  </sheetData>
  <mergeCells count="2">
    <mergeCell ref="B2:D2"/>
    <mergeCell ref="B3:D3"/>
  </mergeCells>
  <phoneticPr fontId="17"/>
  <printOptions horizontalCentered="1" verticalCentered="1"/>
  <pageMargins left="0" right="0" top="0" bottom="0" header="0" footer="0"/>
  <pageSetup paperSize="8"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
  <sheetViews>
    <sheetView workbookViewId="0">
      <selection activeCell="B3" sqref="B3"/>
    </sheetView>
  </sheetViews>
  <sheetFormatPr defaultRowHeight="18.75"/>
  <cols>
    <col min="1" max="6" width="44.75" customWidth="1"/>
  </cols>
  <sheetData>
    <row r="1" ht="180.6" customHeight="1"/>
  </sheetData>
  <phoneticPr fontId="17"/>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C5:P48"/>
  <sheetViews>
    <sheetView view="pageBreakPreview" zoomScaleNormal="100" zoomScaleSheetLayoutView="100" workbookViewId="0">
      <selection activeCell="G35" sqref="G35"/>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9" spans="3:6" ht="27" customHeight="1">
      <c r="C29" s="14" t="s">
        <v>11</v>
      </c>
      <c r="D29" s="181" t="str">
        <f>$O$9</f>
        <v>原子の構造</v>
      </c>
      <c r="E29" s="181"/>
      <c r="F29" s="14" t="s">
        <v>12</v>
      </c>
    </row>
    <row r="30" spans="3:6" ht="23.25" customHeight="1">
      <c r="C30" s="14"/>
      <c r="D30" s="16"/>
      <c r="E30" s="16"/>
      <c r="F30" s="14"/>
    </row>
    <row r="31" spans="3:6" ht="23.25" customHeight="1">
      <c r="C31" s="14"/>
      <c r="D31" s="16"/>
      <c r="E31" s="16"/>
      <c r="F31" s="14"/>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C5:P48"/>
  <sheetViews>
    <sheetView view="pageBreakPreview" zoomScaleNormal="100" zoomScaleSheetLayoutView="100" workbookViewId="0">
      <selection activeCell="I41" sqref="I41"/>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9" spans="3:6" ht="23.25" customHeight="1">
      <c r="C29" s="14" t="s">
        <v>11</v>
      </c>
      <c r="D29" s="181" t="str">
        <f>$O$9</f>
        <v>原子の構造</v>
      </c>
      <c r="E29" s="181"/>
      <c r="F29" s="14" t="s">
        <v>12</v>
      </c>
    </row>
    <row r="30" spans="3:6" ht="23.25" customHeight="1">
      <c r="C30" s="14"/>
      <c r="D30" s="18"/>
      <c r="E30" s="18"/>
      <c r="F30" s="14"/>
    </row>
    <row r="31" spans="3:6" ht="23.25" customHeight="1">
      <c r="C31" s="14"/>
      <c r="D31" s="18"/>
      <c r="E31" s="18"/>
      <c r="F31" s="14"/>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C5:P48"/>
  <sheetViews>
    <sheetView view="pageBreakPreview" topLeftCell="A36" zoomScaleNormal="100" zoomScaleSheetLayoutView="100" workbookViewId="0">
      <selection activeCell="E54" sqref="E5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9" spans="3:6" ht="23.25" customHeight="1">
      <c r="C29" s="14" t="s">
        <v>11</v>
      </c>
      <c r="D29" s="181" t="str">
        <f>$O$9</f>
        <v>原子の構造</v>
      </c>
      <c r="E29" s="181"/>
      <c r="F29" s="14" t="s">
        <v>12</v>
      </c>
    </row>
    <row r="30" spans="3:6" ht="23.25" customHeight="1">
      <c r="C30" s="14"/>
      <c r="D30" s="18"/>
      <c r="E30" s="18"/>
      <c r="F30" s="14"/>
    </row>
    <row r="31" spans="3:6" ht="23.25" customHeight="1">
      <c r="C31" s="14"/>
      <c r="D31" s="18"/>
      <c r="E31" s="18"/>
      <c r="F31" s="14"/>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5:P48"/>
  <sheetViews>
    <sheetView view="pageBreakPreview" topLeftCell="A36" zoomScaleNormal="100" zoomScaleSheetLayoutView="100" workbookViewId="0">
      <selection activeCell="E54" sqref="E54"/>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9" spans="3:6" ht="23.25" customHeight="1">
      <c r="C29" s="14" t="s">
        <v>11</v>
      </c>
      <c r="D29" s="181" t="str">
        <f>$O$9</f>
        <v>原子の構造</v>
      </c>
      <c r="E29" s="181"/>
      <c r="F29" s="14" t="s">
        <v>12</v>
      </c>
    </row>
    <row r="30" spans="3:6" ht="23.25" customHeight="1">
      <c r="C30" s="14"/>
      <c r="D30" s="16"/>
      <c r="E30" s="16"/>
      <c r="F30" s="14"/>
    </row>
    <row r="31" spans="3:6" ht="23.25" customHeight="1">
      <c r="C31" s="14"/>
      <c r="D31" s="16"/>
      <c r="E31" s="16"/>
      <c r="F31" s="14"/>
    </row>
    <row r="32" spans="3:6" ht="28.5" customHeight="1"/>
    <row r="33" ht="28.5" customHeight="1"/>
    <row r="34" ht="28.5" customHeight="1"/>
    <row r="35" ht="28.5" customHeight="1"/>
    <row r="36" ht="28.5" customHeight="1"/>
    <row r="37" ht="28.5" customHeight="1"/>
    <row r="38" ht="28.5" customHeight="1"/>
    <row r="39" ht="28.5" customHeight="1"/>
    <row r="40" ht="28.5" customHeight="1"/>
    <row r="41" ht="28.5" customHeight="1"/>
    <row r="42" ht="28.5" customHeight="1"/>
    <row r="43" ht="28.5" customHeight="1"/>
    <row r="44" ht="28.5" customHeight="1"/>
    <row r="45" ht="28.5" customHeight="1"/>
    <row r="46" ht="28.5" customHeight="1"/>
    <row r="47" ht="28.5" customHeight="1"/>
    <row r="48" ht="28.5" customHeight="1"/>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C5:P29"/>
  <sheetViews>
    <sheetView view="pageBreakPreview" topLeftCell="D40" zoomScaleNormal="100" zoomScaleSheetLayoutView="100" workbookViewId="0">
      <selection activeCell="N18" sqref="N18"/>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9" spans="3:6" ht="24">
      <c r="C29" s="14" t="s">
        <v>11</v>
      </c>
      <c r="D29" s="181" t="str">
        <f>$O$9</f>
        <v>原子の構造</v>
      </c>
      <c r="E29" s="181"/>
      <c r="F29" s="14" t="s">
        <v>12</v>
      </c>
    </row>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5:P29"/>
  <sheetViews>
    <sheetView view="pageBreakPreview" topLeftCell="D43" zoomScaleNormal="100" zoomScaleSheetLayoutView="100" workbookViewId="0">
      <selection activeCell="O52" sqref="O52"/>
    </sheetView>
  </sheetViews>
  <sheetFormatPr defaultRowHeight="18.75"/>
  <cols>
    <col min="2" max="2" width="5.125" customWidth="1"/>
    <col min="3" max="3" width="10" bestFit="1" customWidth="1"/>
    <col min="5" max="6" width="10.375" customWidth="1"/>
    <col min="10" max="11" width="10.25" customWidth="1"/>
  </cols>
  <sheetData>
    <row r="5" spans="3:16" ht="33.75" customHeight="1">
      <c r="C5" s="15" t="str">
        <f>IF(VLOOKUP("○",基礎データ!$E$6:$J$13,6,FALSE)="","","問い１  ")</f>
        <v/>
      </c>
      <c r="D5" s="182" t="str">
        <f>VLOOKUP("○",基礎データ!$E$6:$J$13,5,FALSE)</f>
        <v>原子の量と原子核の関係を説明しましょう。</v>
      </c>
      <c r="E5" s="183"/>
      <c r="F5" s="183"/>
      <c r="H5" s="15" t="str">
        <f>$C$5</f>
        <v/>
      </c>
      <c r="I5" s="182" t="str">
        <f>$D$5</f>
        <v>原子の量と原子核の関係を説明しましょう。</v>
      </c>
      <c r="J5" s="183"/>
      <c r="K5" s="183"/>
    </row>
    <row r="9" spans="3:16" ht="33.75" customHeight="1">
      <c r="C9" s="15" t="str">
        <f>IF(VLOOKUP("○",基礎データ!$E$6:$J$13,6,FALSE)="","","問い2  ")</f>
        <v/>
      </c>
      <c r="D9" s="182" t="str">
        <f>VLOOKUP("○",基礎データ!$E$6:$J$13,6,FALSE)</f>
        <v/>
      </c>
      <c r="E9" s="183"/>
      <c r="F9" s="183"/>
      <c r="H9" s="15" t="str">
        <f>$C$9</f>
        <v/>
      </c>
      <c r="I9" s="182" t="str">
        <f>$D$9</f>
        <v/>
      </c>
      <c r="J9" s="183"/>
      <c r="K9" s="183"/>
      <c r="O9" s="181" t="str">
        <f>VLOOKUP("○",基礎データ!$E$6:$J$13,3,FALSE)</f>
        <v>原子の構造</v>
      </c>
      <c r="P9" s="181"/>
    </row>
    <row r="11" spans="3:16" ht="26.25" customHeight="1"/>
    <row r="29" spans="3:6" ht="24">
      <c r="C29" s="14" t="s">
        <v>11</v>
      </c>
      <c r="D29" s="181" t="str">
        <f>$O$9</f>
        <v>原子の構造</v>
      </c>
      <c r="E29" s="181"/>
      <c r="F29" s="14" t="s">
        <v>12</v>
      </c>
    </row>
  </sheetData>
  <mergeCells count="6">
    <mergeCell ref="O9:P9"/>
    <mergeCell ref="D29:E29"/>
    <mergeCell ref="D5:F5"/>
    <mergeCell ref="I5:K5"/>
    <mergeCell ref="D9:F9"/>
    <mergeCell ref="I9:K9"/>
  </mergeCells>
  <phoneticPr fontId="17"/>
  <printOptions horizontalCentered="1" verticalCentered="1"/>
  <pageMargins left="0" right="0" top="0" bottom="0" header="0" footer="0"/>
  <pageSetup paperSize="9" scale="91" fitToHeight="0" orientation="landscape" r:id="rId1"/>
  <rowBreaks count="1" manualBreakCount="1">
    <brk id="27" min="1" max="1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17</vt:i4>
      </vt:variant>
      <vt:variant>
        <vt:lpstr>名前付き一覧</vt:lpstr>
      </vt:variant>
      <vt:variant>
        <vt:i4>11</vt:i4>
      </vt:variant>
    </vt:vector>
  </HeadingPairs>
  <TitlesOfParts>
    <vt:vector size="28" baseType="lpstr">
      <vt:lpstr>基礎データ</vt:lpstr>
      <vt:lpstr>oppシート問い（全科目）</vt:lpstr>
      <vt:lpstr>Sheet1</vt:lpstr>
      <vt:lpstr>OPPシート表示 (３シート)</vt:lpstr>
      <vt:lpstr>OPPシート表示 (４シート) </vt:lpstr>
      <vt:lpstr>OPPシート表示 (５シート)</vt:lpstr>
      <vt:lpstr>OPPシート表示 (６シート)</vt:lpstr>
      <vt:lpstr>OPPシート表示 (７シート)</vt:lpstr>
      <vt:lpstr>OPPシート表示 (８シート)</vt:lpstr>
      <vt:lpstr>OPPシート表示 (９シート)</vt:lpstr>
      <vt:lpstr>OPPシート表示（１０シート）</vt:lpstr>
      <vt:lpstr>OPPシート表示（１１シート）</vt:lpstr>
      <vt:lpstr>OPPシート表示（１２シート）</vt:lpstr>
      <vt:lpstr>oppシート問い (物理基礎) </vt:lpstr>
      <vt:lpstr>oppシート問い (化学基礎)</vt:lpstr>
      <vt:lpstr>oppシート問い (生物基礎) </vt:lpstr>
      <vt:lpstr>oppシート問い (地学基礎) </vt:lpstr>
      <vt:lpstr>'OPPシート表示 (３シート)'!Print_Area</vt:lpstr>
      <vt:lpstr>'OPPシート表示 (４シート) '!Print_Area</vt:lpstr>
      <vt:lpstr>'OPPシート表示 (５シート)'!Print_Area</vt:lpstr>
      <vt:lpstr>'OPPシート表示 (６シート)'!Print_Area</vt:lpstr>
      <vt:lpstr>'OPPシート表示 (７シート)'!Print_Area</vt:lpstr>
      <vt:lpstr>'OPPシート表示 (８シート)'!Print_Area</vt:lpstr>
      <vt:lpstr>'OPPシート表示 (９シート)'!Print_Area</vt:lpstr>
      <vt:lpstr>'OPPシート表示（１０シート）'!Print_Area</vt:lpstr>
      <vt:lpstr>'OPPシート表示（１１シート）'!Print_Area</vt:lpstr>
      <vt:lpstr>'OPPシート表示（１２シート）'!Print_Area</vt:lpstr>
      <vt:lpstr>'oppシート問い（全科目）'!Print_Area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2018-02-09T06:47:11Z</dcterms:modified>
</cp:coreProperties>
</file>