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22260" windowHeight="12645" firstSheet="3" activeTab="5"/>
  </bookViews>
  <sheets>
    <sheet name="基礎データ" sheetId="1" r:id="rId1"/>
    <sheet name="Sheet1" sheetId="19" r:id="rId2"/>
    <sheet name="OPPシート表示 (３シート)" sheetId="10" r:id="rId3"/>
    <sheet name="OPPシート表示 (４シート) " sheetId="13" r:id="rId4"/>
    <sheet name="OPPシート表示 (５シート)" sheetId="14" r:id="rId5"/>
    <sheet name="OPPシート表示 (６シート)" sheetId="8" r:id="rId6"/>
    <sheet name="OPPシート表示 (７シート)" sheetId="16" r:id="rId7"/>
    <sheet name="OPPシート表示 (８シート)" sheetId="15" r:id="rId8"/>
    <sheet name="OPPシート表示 (９シート)" sheetId="7" r:id="rId9"/>
    <sheet name="OPPシート表示（１０シート）" sheetId="17" r:id="rId10"/>
    <sheet name="OPPシート表示（１１シート）" sheetId="18" r:id="rId11"/>
    <sheet name="OPPシート表示（１２シート）" sheetId="2" r:id="rId12"/>
    <sheet name="oppシート問い（全学年）" sheetId="23" state="hidden" r:id="rId13"/>
    <sheet name="oppシート問い（1年）" sheetId="6" r:id="rId14"/>
    <sheet name="oppシート問い (２年)" sheetId="20" r:id="rId15"/>
    <sheet name="oppシート問い (3年)" sheetId="21" r:id="rId16"/>
  </sheets>
  <definedNames>
    <definedName name="_xlnm.Print_Area" localSheetId="2">'OPPシート表示 (３シート)'!$B$3:$Q$44</definedName>
    <definedName name="_xlnm.Print_Area" localSheetId="3">'OPPシート表示 (４シート) '!$B$3:$Q$48</definedName>
    <definedName name="_xlnm.Print_Area" localSheetId="4">'OPPシート表示 (５シート)'!$B$3:$Q$48</definedName>
    <definedName name="_xlnm.Print_Area" localSheetId="5">'OPPシート表示 (６シート)'!$B$3:$Q$48</definedName>
    <definedName name="_xlnm.Print_Area" localSheetId="6">'OPPシート表示 (７シート)'!$B$3:$Q$55</definedName>
    <definedName name="_xlnm.Print_Area" localSheetId="7">'OPPシート表示 (８シート)'!$B$3:$Q$55</definedName>
    <definedName name="_xlnm.Print_Area" localSheetId="8">'OPPシート表示 (９シート)'!$B$3:$Q$55</definedName>
    <definedName name="_xlnm.Print_Area" localSheetId="9">'OPPシート表示（１０シート）'!$B$3:$Q$61</definedName>
    <definedName name="_xlnm.Print_Area" localSheetId="10">'OPPシート表示（１１シート）'!$B$3:$Q$61</definedName>
    <definedName name="_xlnm.Print_Area" localSheetId="11">'OPPシート表示（１２シート）'!$B$3:$Q$61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23" i="1" l="1"/>
  <c r="S24" i="1"/>
  <c r="S25" i="1"/>
  <c r="S26" i="1"/>
  <c r="S27" i="1"/>
  <c r="S28" i="1"/>
  <c r="S29" i="1"/>
  <c r="S22" i="1"/>
  <c r="S15" i="1"/>
  <c r="S16" i="1"/>
  <c r="S17" i="1"/>
  <c r="S18" i="1"/>
  <c r="S19" i="1"/>
  <c r="S20" i="1"/>
  <c r="S21" i="1"/>
  <c r="S14" i="1"/>
  <c r="S13" i="1"/>
  <c r="S12" i="1"/>
  <c r="S11" i="1"/>
  <c r="S10" i="1"/>
  <c r="S9" i="1"/>
  <c r="S8" i="1"/>
  <c r="S7" i="1"/>
  <c r="S6" i="1"/>
  <c r="T23" i="1"/>
  <c r="U23" i="1"/>
  <c r="V23" i="1"/>
  <c r="W23" i="1"/>
  <c r="X23" i="1"/>
  <c r="Y23" i="1"/>
  <c r="Z23" i="1"/>
  <c r="AA23" i="1"/>
  <c r="AB23" i="1"/>
  <c r="T24" i="1"/>
  <c r="U24" i="1"/>
  <c r="V24" i="1"/>
  <c r="W24" i="1"/>
  <c r="X24" i="1"/>
  <c r="Y24" i="1"/>
  <c r="Z24" i="1"/>
  <c r="AA24" i="1"/>
  <c r="AB24" i="1"/>
  <c r="T25" i="1"/>
  <c r="U25" i="1"/>
  <c r="V25" i="1"/>
  <c r="W25" i="1"/>
  <c r="X25" i="1"/>
  <c r="Y25" i="1"/>
  <c r="Z25" i="1"/>
  <c r="AA25" i="1"/>
  <c r="AB25" i="1"/>
  <c r="T26" i="1"/>
  <c r="U26" i="1"/>
  <c r="V26" i="1"/>
  <c r="W26" i="1"/>
  <c r="X26" i="1"/>
  <c r="Y26" i="1"/>
  <c r="Z26" i="1"/>
  <c r="AA26" i="1"/>
  <c r="AB26" i="1"/>
  <c r="T27" i="1"/>
  <c r="U27" i="1"/>
  <c r="V27" i="1"/>
  <c r="W27" i="1"/>
  <c r="X27" i="1"/>
  <c r="Y27" i="1"/>
  <c r="Z27" i="1"/>
  <c r="AA27" i="1"/>
  <c r="AB27" i="1"/>
  <c r="T28" i="1"/>
  <c r="U28" i="1"/>
  <c r="V28" i="1"/>
  <c r="W28" i="1"/>
  <c r="X28" i="1"/>
  <c r="Y28" i="1"/>
  <c r="Z28" i="1"/>
  <c r="AA28" i="1"/>
  <c r="AB28" i="1"/>
  <c r="T29" i="1"/>
  <c r="U29" i="1"/>
  <c r="V29" i="1"/>
  <c r="W29" i="1"/>
  <c r="X29" i="1"/>
  <c r="Y29" i="1"/>
  <c r="Z29" i="1"/>
  <c r="AA29" i="1"/>
  <c r="AB29" i="1"/>
  <c r="U22" i="1"/>
  <c r="V22" i="1"/>
  <c r="W22" i="1"/>
  <c r="X22" i="1"/>
  <c r="Y22" i="1"/>
  <c r="Z22" i="1"/>
  <c r="AA22" i="1"/>
  <c r="AB22" i="1"/>
  <c r="T22" i="1"/>
  <c r="T15" i="1"/>
  <c r="U15" i="1"/>
  <c r="V15" i="1"/>
  <c r="W15" i="1"/>
  <c r="X15" i="1"/>
  <c r="Y15" i="1"/>
  <c r="Z15" i="1"/>
  <c r="AA15" i="1"/>
  <c r="AB15" i="1"/>
  <c r="T16" i="1"/>
  <c r="U16" i="1"/>
  <c r="V16" i="1"/>
  <c r="W16" i="1"/>
  <c r="X16" i="1"/>
  <c r="Y16" i="1"/>
  <c r="Z16" i="1"/>
  <c r="AA16" i="1"/>
  <c r="AB16" i="1"/>
  <c r="T17" i="1"/>
  <c r="U17" i="1"/>
  <c r="V17" i="1"/>
  <c r="W17" i="1"/>
  <c r="X17" i="1"/>
  <c r="Y17" i="1"/>
  <c r="Z17" i="1"/>
  <c r="AA17" i="1"/>
  <c r="AB17" i="1"/>
  <c r="T18" i="1"/>
  <c r="U18" i="1"/>
  <c r="V18" i="1"/>
  <c r="W18" i="1"/>
  <c r="X18" i="1"/>
  <c r="Y18" i="1"/>
  <c r="Z18" i="1"/>
  <c r="AA18" i="1"/>
  <c r="AB18" i="1"/>
  <c r="T19" i="1"/>
  <c r="U19" i="1"/>
  <c r="V19" i="1"/>
  <c r="W19" i="1"/>
  <c r="X19" i="1"/>
  <c r="Y19" i="1"/>
  <c r="Z19" i="1"/>
  <c r="AA19" i="1"/>
  <c r="AB19" i="1"/>
  <c r="T20" i="1"/>
  <c r="U20" i="1"/>
  <c r="V20" i="1"/>
  <c r="W20" i="1"/>
  <c r="X20" i="1"/>
  <c r="Y20" i="1"/>
  <c r="Z20" i="1"/>
  <c r="AA20" i="1"/>
  <c r="AB20" i="1"/>
  <c r="T21" i="1"/>
  <c r="U21" i="1"/>
  <c r="V21" i="1"/>
  <c r="W21" i="1"/>
  <c r="X21" i="1"/>
  <c r="Y21" i="1"/>
  <c r="Z21" i="1"/>
  <c r="AA21" i="1"/>
  <c r="AB21" i="1"/>
  <c r="U14" i="1"/>
  <c r="V14" i="1"/>
  <c r="W14" i="1"/>
  <c r="X14" i="1"/>
  <c r="Y14" i="1"/>
  <c r="Z14" i="1"/>
  <c r="AA14" i="1"/>
  <c r="AB14" i="1"/>
  <c r="T14" i="1"/>
  <c r="T7" i="1"/>
  <c r="U7" i="1"/>
  <c r="V7" i="1"/>
  <c r="W7" i="1"/>
  <c r="X7" i="1"/>
  <c r="Y7" i="1"/>
  <c r="Z7" i="1"/>
  <c r="AA7" i="1"/>
  <c r="AB7" i="1"/>
  <c r="T8" i="1"/>
  <c r="U8" i="1"/>
  <c r="V8" i="1"/>
  <c r="W8" i="1"/>
  <c r="X8" i="1"/>
  <c r="Y8" i="1"/>
  <c r="Z8" i="1"/>
  <c r="AA8" i="1"/>
  <c r="AB8" i="1"/>
  <c r="T9" i="1"/>
  <c r="U9" i="1"/>
  <c r="V9" i="1"/>
  <c r="W9" i="1"/>
  <c r="X9" i="1"/>
  <c r="Y9" i="1"/>
  <c r="Z9" i="1"/>
  <c r="AA9" i="1"/>
  <c r="AB9" i="1"/>
  <c r="T10" i="1"/>
  <c r="U10" i="1"/>
  <c r="V10" i="1"/>
  <c r="W10" i="1"/>
  <c r="X10" i="1"/>
  <c r="Y10" i="1"/>
  <c r="Z10" i="1"/>
  <c r="AA10" i="1"/>
  <c r="AB10" i="1"/>
  <c r="T11" i="1"/>
  <c r="U11" i="1"/>
  <c r="V11" i="1"/>
  <c r="W11" i="1"/>
  <c r="X11" i="1"/>
  <c r="Y11" i="1"/>
  <c r="Z11" i="1"/>
  <c r="AA11" i="1"/>
  <c r="AB11" i="1"/>
  <c r="T12" i="1"/>
  <c r="U12" i="1"/>
  <c r="V12" i="1"/>
  <c r="W12" i="1"/>
  <c r="X12" i="1"/>
  <c r="Y12" i="1"/>
  <c r="Z12" i="1"/>
  <c r="AA12" i="1"/>
  <c r="AB12" i="1"/>
  <c r="T13" i="1"/>
  <c r="U13" i="1"/>
  <c r="V13" i="1"/>
  <c r="W13" i="1"/>
  <c r="X13" i="1"/>
  <c r="Y13" i="1"/>
  <c r="Z13" i="1"/>
  <c r="AA13" i="1"/>
  <c r="AB13" i="1"/>
  <c r="U6" i="1"/>
  <c r="V6" i="1"/>
  <c r="W6" i="1"/>
  <c r="X6" i="1"/>
  <c r="Y6" i="1"/>
  <c r="Z6" i="1"/>
  <c r="AA6" i="1"/>
  <c r="AB6" i="1"/>
  <c r="T6" i="1"/>
  <c r="G79" i="23" l="1"/>
  <c r="F79" i="23"/>
  <c r="E79" i="23"/>
  <c r="D79" i="23"/>
  <c r="A79" i="23" s="1"/>
  <c r="C79" i="23"/>
  <c r="B79" i="23"/>
  <c r="G78" i="23"/>
  <c r="F78" i="23"/>
  <c r="E78" i="23"/>
  <c r="D78" i="23"/>
  <c r="C78" i="23"/>
  <c r="B78" i="23"/>
  <c r="A78" i="23" s="1"/>
  <c r="G77" i="23"/>
  <c r="F77" i="23"/>
  <c r="E77" i="23"/>
  <c r="D77" i="23"/>
  <c r="H77" i="23" s="1"/>
  <c r="C77" i="23"/>
  <c r="B77" i="23"/>
  <c r="G76" i="23"/>
  <c r="F76" i="23"/>
  <c r="E76" i="23"/>
  <c r="D76" i="23"/>
  <c r="C76" i="23"/>
  <c r="B76" i="23"/>
  <c r="H76" i="23" s="1"/>
  <c r="G75" i="23"/>
  <c r="F75" i="23"/>
  <c r="E75" i="23"/>
  <c r="D75" i="23"/>
  <c r="A75" i="23" s="1"/>
  <c r="C75" i="23"/>
  <c r="B75" i="23"/>
  <c r="G74" i="23"/>
  <c r="F74" i="23"/>
  <c r="E74" i="23"/>
  <c r="D74" i="23"/>
  <c r="C74" i="23"/>
  <c r="B74" i="23"/>
  <c r="A74" i="23" s="1"/>
  <c r="G73" i="23"/>
  <c r="F73" i="23"/>
  <c r="E73" i="23"/>
  <c r="D73" i="23"/>
  <c r="C73" i="23"/>
  <c r="B73" i="23"/>
  <c r="G72" i="23"/>
  <c r="F72" i="23"/>
  <c r="E72" i="23"/>
  <c r="D72" i="23"/>
  <c r="C72" i="23"/>
  <c r="B72" i="23"/>
  <c r="G71" i="23"/>
  <c r="F71" i="23"/>
  <c r="E71" i="23"/>
  <c r="D71" i="23"/>
  <c r="C71" i="23"/>
  <c r="B71" i="23"/>
  <c r="G70" i="23"/>
  <c r="F70" i="23"/>
  <c r="E70" i="23"/>
  <c r="D70" i="23"/>
  <c r="C70" i="23"/>
  <c r="B70" i="23"/>
  <c r="G69" i="23"/>
  <c r="F69" i="23"/>
  <c r="E69" i="23"/>
  <c r="D69" i="23"/>
  <c r="C69" i="23"/>
  <c r="B69" i="23"/>
  <c r="G68" i="23"/>
  <c r="F68" i="23"/>
  <c r="E68" i="23"/>
  <c r="D68" i="23"/>
  <c r="C68" i="23"/>
  <c r="B68" i="23"/>
  <c r="G67" i="23"/>
  <c r="F67" i="23"/>
  <c r="E67" i="23"/>
  <c r="D67" i="23"/>
  <c r="C67" i="23"/>
  <c r="B67" i="23"/>
  <c r="G66" i="23"/>
  <c r="F66" i="23"/>
  <c r="E66" i="23"/>
  <c r="D66" i="23"/>
  <c r="C66" i="23"/>
  <c r="B66" i="23"/>
  <c r="G65" i="23"/>
  <c r="F65" i="23"/>
  <c r="E65" i="23"/>
  <c r="D65" i="23"/>
  <c r="C65" i="23"/>
  <c r="B65" i="23"/>
  <c r="G64" i="23"/>
  <c r="F64" i="23"/>
  <c r="E64" i="23"/>
  <c r="D64" i="23"/>
  <c r="C64" i="23"/>
  <c r="B64" i="23"/>
  <c r="G63" i="23"/>
  <c r="F63" i="23"/>
  <c r="E63" i="23"/>
  <c r="D63" i="23"/>
  <c r="C63" i="23"/>
  <c r="B63" i="23"/>
  <c r="G62" i="23"/>
  <c r="F62" i="23"/>
  <c r="E62" i="23"/>
  <c r="D62" i="23"/>
  <c r="C62" i="23"/>
  <c r="B62" i="23"/>
  <c r="G61" i="23"/>
  <c r="F61" i="23"/>
  <c r="E61" i="23"/>
  <c r="D61" i="23"/>
  <c r="C61" i="23"/>
  <c r="B61" i="23"/>
  <c r="G60" i="23"/>
  <c r="F60" i="23"/>
  <c r="E60" i="23"/>
  <c r="D60" i="23"/>
  <c r="C60" i="23"/>
  <c r="B60" i="23"/>
  <c r="G59" i="23"/>
  <c r="F59" i="23"/>
  <c r="E59" i="23"/>
  <c r="D59" i="23"/>
  <c r="C59" i="23"/>
  <c r="B59" i="23"/>
  <c r="G58" i="23"/>
  <c r="F58" i="23"/>
  <c r="E58" i="23"/>
  <c r="D58" i="23"/>
  <c r="C58" i="23"/>
  <c r="B58" i="23"/>
  <c r="G57" i="23"/>
  <c r="F57" i="23"/>
  <c r="E57" i="23"/>
  <c r="D57" i="23"/>
  <c r="C57" i="23"/>
  <c r="B57" i="23"/>
  <c r="G56" i="23"/>
  <c r="F56" i="23"/>
  <c r="E56" i="23"/>
  <c r="D56" i="23"/>
  <c r="C56" i="23"/>
  <c r="B56" i="23"/>
  <c r="G55" i="23"/>
  <c r="F55" i="23"/>
  <c r="E55" i="23"/>
  <c r="D55" i="23"/>
  <c r="C55" i="23"/>
  <c r="B55" i="23"/>
  <c r="G54" i="23"/>
  <c r="F54" i="23"/>
  <c r="E54" i="23"/>
  <c r="D54" i="23"/>
  <c r="C54" i="23"/>
  <c r="B54" i="23"/>
  <c r="G53" i="23"/>
  <c r="F53" i="23"/>
  <c r="E53" i="23"/>
  <c r="D53" i="23"/>
  <c r="C53" i="23"/>
  <c r="B53" i="23"/>
  <c r="A53" i="23" s="1"/>
  <c r="G52" i="23"/>
  <c r="F52" i="23"/>
  <c r="E52" i="23"/>
  <c r="D52" i="23"/>
  <c r="C52" i="23"/>
  <c r="B52" i="23"/>
  <c r="G51" i="23"/>
  <c r="F51" i="23"/>
  <c r="E51" i="23"/>
  <c r="D51" i="23"/>
  <c r="C51" i="23"/>
  <c r="B51" i="23"/>
  <c r="G50" i="23"/>
  <c r="F50" i="23"/>
  <c r="E50" i="23"/>
  <c r="D50" i="23"/>
  <c r="C50" i="23"/>
  <c r="B50" i="23"/>
  <c r="G49" i="23"/>
  <c r="F49" i="23"/>
  <c r="E49" i="23"/>
  <c r="D49" i="23"/>
  <c r="C49" i="23"/>
  <c r="B49" i="23"/>
  <c r="G48" i="23"/>
  <c r="F48" i="23"/>
  <c r="E48" i="23"/>
  <c r="D48" i="23"/>
  <c r="C48" i="23"/>
  <c r="B48" i="23"/>
  <c r="G47" i="23"/>
  <c r="F47" i="23"/>
  <c r="E47" i="23"/>
  <c r="D47" i="23"/>
  <c r="C47" i="23"/>
  <c r="B47" i="23"/>
  <c r="G46" i="23"/>
  <c r="F46" i="23"/>
  <c r="E46" i="23"/>
  <c r="D46" i="23"/>
  <c r="C46" i="23"/>
  <c r="B46" i="23"/>
  <c r="G45" i="23"/>
  <c r="F45" i="23"/>
  <c r="E45" i="23"/>
  <c r="D45" i="23"/>
  <c r="C45" i="23"/>
  <c r="B45" i="23"/>
  <c r="G44" i="23"/>
  <c r="F44" i="23"/>
  <c r="E44" i="23"/>
  <c r="D44" i="23"/>
  <c r="C44" i="23"/>
  <c r="B44" i="23"/>
  <c r="G43" i="23"/>
  <c r="F43" i="23"/>
  <c r="E43" i="23"/>
  <c r="D43" i="23"/>
  <c r="C43" i="23"/>
  <c r="B43" i="23"/>
  <c r="G42" i="23"/>
  <c r="F42" i="23"/>
  <c r="E42" i="23"/>
  <c r="D42" i="23"/>
  <c r="C42" i="23"/>
  <c r="B42" i="23"/>
  <c r="G41" i="23"/>
  <c r="F41" i="23"/>
  <c r="E41" i="23"/>
  <c r="D41" i="23"/>
  <c r="C41" i="23"/>
  <c r="B41" i="23"/>
  <c r="G40" i="23"/>
  <c r="F40" i="23"/>
  <c r="E40" i="23"/>
  <c r="D40" i="23"/>
  <c r="C40" i="23"/>
  <c r="B40" i="23"/>
  <c r="G39" i="23"/>
  <c r="F39" i="23"/>
  <c r="E39" i="23"/>
  <c r="D39" i="23"/>
  <c r="C39" i="23"/>
  <c r="B39" i="23"/>
  <c r="G38" i="23"/>
  <c r="F38" i="23"/>
  <c r="E38" i="23"/>
  <c r="D38" i="23"/>
  <c r="C38" i="23"/>
  <c r="B38" i="23"/>
  <c r="G37" i="23"/>
  <c r="F37" i="23"/>
  <c r="E37" i="23"/>
  <c r="D37" i="23"/>
  <c r="C37" i="23"/>
  <c r="B37" i="23"/>
  <c r="G36" i="23"/>
  <c r="F36" i="23"/>
  <c r="E36" i="23"/>
  <c r="D36" i="23"/>
  <c r="C36" i="23"/>
  <c r="B36" i="23"/>
  <c r="G35" i="23"/>
  <c r="F35" i="23"/>
  <c r="E35" i="23"/>
  <c r="D35" i="23"/>
  <c r="C35" i="23"/>
  <c r="B35" i="23"/>
  <c r="G34" i="23"/>
  <c r="F34" i="23"/>
  <c r="E34" i="23"/>
  <c r="D34" i="23"/>
  <c r="C34" i="23"/>
  <c r="B34" i="23"/>
  <c r="G33" i="23"/>
  <c r="F33" i="23"/>
  <c r="E33" i="23"/>
  <c r="D33" i="23"/>
  <c r="C33" i="23"/>
  <c r="B33" i="23"/>
  <c r="G32" i="23"/>
  <c r="F32" i="23"/>
  <c r="E32" i="23"/>
  <c r="D32" i="23"/>
  <c r="C32" i="23"/>
  <c r="B32" i="23"/>
  <c r="G31" i="23"/>
  <c r="F31" i="23"/>
  <c r="E31" i="23"/>
  <c r="D31" i="23"/>
  <c r="C31" i="23"/>
  <c r="B31" i="23"/>
  <c r="G30" i="23"/>
  <c r="F30" i="23"/>
  <c r="E30" i="23"/>
  <c r="D30" i="23"/>
  <c r="C30" i="23"/>
  <c r="B30" i="23"/>
  <c r="G29" i="23"/>
  <c r="F29" i="23"/>
  <c r="E29" i="23"/>
  <c r="D29" i="23"/>
  <c r="C29" i="23"/>
  <c r="B29" i="23"/>
  <c r="G28" i="23"/>
  <c r="F28" i="23"/>
  <c r="E28" i="23"/>
  <c r="D28" i="23"/>
  <c r="C28" i="23"/>
  <c r="B28" i="23"/>
  <c r="G27" i="23"/>
  <c r="F27" i="23"/>
  <c r="E27" i="23"/>
  <c r="D27" i="23"/>
  <c r="C27" i="23"/>
  <c r="B27" i="23"/>
  <c r="G26" i="23"/>
  <c r="F26" i="23"/>
  <c r="E26" i="23"/>
  <c r="D26" i="23"/>
  <c r="C26" i="23"/>
  <c r="B26" i="23"/>
  <c r="G25" i="23"/>
  <c r="F25" i="23"/>
  <c r="E25" i="23"/>
  <c r="D25" i="23"/>
  <c r="C25" i="23"/>
  <c r="B25" i="23"/>
  <c r="G24" i="23"/>
  <c r="F24" i="23"/>
  <c r="E24" i="23"/>
  <c r="D24" i="23"/>
  <c r="C24" i="23"/>
  <c r="B24" i="23"/>
  <c r="G23" i="23"/>
  <c r="F23" i="23"/>
  <c r="E23" i="23"/>
  <c r="D23" i="23"/>
  <c r="C23" i="23"/>
  <c r="B23" i="23"/>
  <c r="G22" i="23"/>
  <c r="F22" i="23"/>
  <c r="E22" i="23"/>
  <c r="D22" i="23"/>
  <c r="C22" i="23"/>
  <c r="B22" i="23"/>
  <c r="G21" i="23"/>
  <c r="F21" i="23"/>
  <c r="E21" i="23"/>
  <c r="D21" i="23"/>
  <c r="C21" i="23"/>
  <c r="B21" i="23"/>
  <c r="G20" i="23"/>
  <c r="F20" i="23"/>
  <c r="E20" i="23"/>
  <c r="D20" i="23"/>
  <c r="C20" i="23"/>
  <c r="B20" i="23"/>
  <c r="G19" i="23"/>
  <c r="F19" i="23"/>
  <c r="E19" i="23"/>
  <c r="D19" i="23"/>
  <c r="C19" i="23"/>
  <c r="B19" i="23"/>
  <c r="G18" i="23"/>
  <c r="F18" i="23"/>
  <c r="E18" i="23"/>
  <c r="D18" i="23"/>
  <c r="C18" i="23"/>
  <c r="B18" i="23"/>
  <c r="G17" i="23"/>
  <c r="F17" i="23"/>
  <c r="E17" i="23"/>
  <c r="D17" i="23"/>
  <c r="C17" i="23"/>
  <c r="B17" i="23"/>
  <c r="G16" i="23"/>
  <c r="F16" i="23"/>
  <c r="E16" i="23"/>
  <c r="D16" i="23"/>
  <c r="C16" i="23"/>
  <c r="B16" i="23"/>
  <c r="G15" i="23"/>
  <c r="F15" i="23"/>
  <c r="E15" i="23"/>
  <c r="D15" i="23"/>
  <c r="C15" i="23"/>
  <c r="B15" i="23"/>
  <c r="G14" i="23"/>
  <c r="F14" i="23"/>
  <c r="E14" i="23"/>
  <c r="D14" i="23"/>
  <c r="C14" i="23"/>
  <c r="B14" i="23"/>
  <c r="G13" i="23"/>
  <c r="F13" i="23"/>
  <c r="E13" i="23"/>
  <c r="D13" i="23"/>
  <c r="C13" i="23"/>
  <c r="B13" i="23"/>
  <c r="G12" i="23"/>
  <c r="F12" i="23"/>
  <c r="E12" i="23"/>
  <c r="D12" i="23"/>
  <c r="C12" i="23"/>
  <c r="B12" i="23"/>
  <c r="G11" i="23"/>
  <c r="F11" i="23"/>
  <c r="E11" i="23"/>
  <c r="D11" i="23"/>
  <c r="C11" i="23"/>
  <c r="B11" i="23"/>
  <c r="G10" i="23"/>
  <c r="F10" i="23"/>
  <c r="E10" i="23"/>
  <c r="D10" i="23"/>
  <c r="C10" i="23"/>
  <c r="B10" i="23"/>
  <c r="G9" i="23"/>
  <c r="F9" i="23"/>
  <c r="E9" i="23"/>
  <c r="D9" i="23"/>
  <c r="C9" i="23"/>
  <c r="B9" i="23"/>
  <c r="G8" i="23"/>
  <c r="F8" i="23"/>
  <c r="E8" i="23"/>
  <c r="D8" i="23"/>
  <c r="C8" i="23"/>
  <c r="B8" i="23"/>
  <c r="G7" i="23"/>
  <c r="F7" i="23"/>
  <c r="E7" i="23"/>
  <c r="D7" i="23"/>
  <c r="C7" i="23"/>
  <c r="B7" i="23"/>
  <c r="G6" i="23"/>
  <c r="F6" i="23"/>
  <c r="E6" i="23"/>
  <c r="D6" i="23"/>
  <c r="C6" i="23"/>
  <c r="B6" i="23"/>
  <c r="G5" i="23"/>
  <c r="F5" i="23"/>
  <c r="E5" i="23"/>
  <c r="D5" i="23"/>
  <c r="C5" i="23"/>
  <c r="B5" i="23"/>
  <c r="H19" i="6"/>
  <c r="H20" i="6"/>
  <c r="H21" i="6"/>
  <c r="H22" i="6"/>
  <c r="H23" i="6"/>
  <c r="H24" i="6"/>
  <c r="H25" i="6"/>
  <c r="H26" i="6"/>
  <c r="H27" i="6"/>
  <c r="A19" i="6"/>
  <c r="A20" i="6"/>
  <c r="A21" i="6"/>
  <c r="A22" i="6"/>
  <c r="A23" i="6"/>
  <c r="A24" i="6"/>
  <c r="A25" i="6"/>
  <c r="A26" i="6"/>
  <c r="A27" i="6"/>
  <c r="H79" i="23" l="1"/>
  <c r="H75" i="23"/>
  <c r="A77" i="23"/>
  <c r="A76" i="23"/>
  <c r="H78" i="23"/>
  <c r="H74" i="23"/>
  <c r="H49" i="23"/>
  <c r="A50" i="23"/>
  <c r="A51" i="23"/>
  <c r="H52" i="23"/>
  <c r="H53" i="23"/>
  <c r="A54" i="23"/>
  <c r="A49" i="23"/>
  <c r="H51" i="23"/>
  <c r="H50" i="23"/>
  <c r="A52" i="23"/>
  <c r="H54" i="23"/>
  <c r="D11" i="1"/>
  <c r="D12" i="1"/>
  <c r="D13" i="1"/>
  <c r="D10" i="1"/>
  <c r="H21" i="23"/>
  <c r="H22" i="23"/>
  <c r="H23" i="23"/>
  <c r="H24" i="23"/>
  <c r="H25" i="23"/>
  <c r="H26" i="23"/>
  <c r="H27" i="23"/>
  <c r="H28" i="23"/>
  <c r="H29" i="23"/>
  <c r="A21" i="23"/>
  <c r="A22" i="23"/>
  <c r="A23" i="23"/>
  <c r="A24" i="23"/>
  <c r="A25" i="23"/>
  <c r="A26" i="23"/>
  <c r="A27" i="23"/>
  <c r="A28" i="23"/>
  <c r="A29" i="23"/>
  <c r="H20" i="23"/>
  <c r="A20" i="23"/>
  <c r="H73" i="23" l="1"/>
  <c r="H72" i="23"/>
  <c r="H71" i="23"/>
  <c r="H70" i="23"/>
  <c r="H69" i="23"/>
  <c r="H68" i="23"/>
  <c r="H67" i="23"/>
  <c r="H66" i="23"/>
  <c r="H65" i="23"/>
  <c r="H64" i="23"/>
  <c r="H63" i="23"/>
  <c r="H62" i="23"/>
  <c r="H61" i="23"/>
  <c r="H60" i="23"/>
  <c r="H59" i="23"/>
  <c r="H58" i="23"/>
  <c r="H57" i="23"/>
  <c r="H56" i="23"/>
  <c r="H55" i="23"/>
  <c r="H48" i="23"/>
  <c r="H47" i="23"/>
  <c r="H46" i="23"/>
  <c r="H45" i="23"/>
  <c r="H44" i="23"/>
  <c r="H43" i="23"/>
  <c r="H42" i="23"/>
  <c r="H41" i="23"/>
  <c r="H40" i="23"/>
  <c r="H39" i="23"/>
  <c r="H38" i="23"/>
  <c r="H37" i="23"/>
  <c r="H36" i="23"/>
  <c r="H35" i="23"/>
  <c r="H34" i="23"/>
  <c r="H33" i="23"/>
  <c r="H32" i="23"/>
  <c r="H31" i="23"/>
  <c r="H30" i="23"/>
  <c r="H19" i="23"/>
  <c r="H18" i="23"/>
  <c r="H17" i="23"/>
  <c r="H16" i="23"/>
  <c r="H15" i="23"/>
  <c r="H14" i="23"/>
  <c r="H13" i="23"/>
  <c r="H12" i="23"/>
  <c r="H11" i="23"/>
  <c r="H10" i="23"/>
  <c r="H9" i="23"/>
  <c r="H8" i="23"/>
  <c r="H7" i="23"/>
  <c r="H6" i="23"/>
  <c r="H5" i="23"/>
  <c r="A73" i="23"/>
  <c r="A72" i="23"/>
  <c r="A71" i="23"/>
  <c r="A70" i="23"/>
  <c r="A69" i="23"/>
  <c r="A68" i="23"/>
  <c r="A67" i="23"/>
  <c r="A66" i="23"/>
  <c r="A65" i="23"/>
  <c r="A64" i="23"/>
  <c r="A63" i="23"/>
  <c r="A62" i="23"/>
  <c r="A61" i="23"/>
  <c r="A60" i="23"/>
  <c r="A59" i="23"/>
  <c r="A58" i="23"/>
  <c r="A57" i="23"/>
  <c r="A56" i="23"/>
  <c r="A55" i="23"/>
  <c r="A48" i="23"/>
  <c r="A47" i="23"/>
  <c r="A46" i="23"/>
  <c r="A45" i="23"/>
  <c r="A44" i="23"/>
  <c r="A43" i="23"/>
  <c r="A42" i="23"/>
  <c r="A41" i="23"/>
  <c r="A40" i="23"/>
  <c r="A39" i="23"/>
  <c r="A38" i="23"/>
  <c r="A37" i="23"/>
  <c r="A36" i="23"/>
  <c r="A35" i="23"/>
  <c r="A34" i="23"/>
  <c r="A33" i="23"/>
  <c r="A32" i="23"/>
  <c r="A31" i="23"/>
  <c r="A30" i="23"/>
  <c r="A19" i="23"/>
  <c r="A18" i="23"/>
  <c r="A17" i="23"/>
  <c r="A16" i="23"/>
  <c r="A15" i="23"/>
  <c r="A14" i="23"/>
  <c r="A13" i="23"/>
  <c r="A12" i="23"/>
  <c r="A11" i="23"/>
  <c r="A10" i="23"/>
  <c r="A9" i="23"/>
  <c r="A8" i="23"/>
  <c r="A7" i="23"/>
  <c r="C3" i="23" s="1"/>
  <c r="A6" i="23"/>
  <c r="A5" i="23"/>
  <c r="H22" i="21"/>
  <c r="H21" i="21"/>
  <c r="H20" i="21"/>
  <c r="H19" i="21"/>
  <c r="H18" i="21"/>
  <c r="H17" i="21"/>
  <c r="H16" i="21"/>
  <c r="H15" i="21"/>
  <c r="H14" i="21"/>
  <c r="H13" i="21"/>
  <c r="H12" i="21"/>
  <c r="H11" i="21"/>
  <c r="H10" i="21"/>
  <c r="H9" i="21"/>
  <c r="H8" i="21"/>
  <c r="H7" i="21"/>
  <c r="H6" i="21"/>
  <c r="H5" i="21"/>
  <c r="H4" i="21"/>
  <c r="H3" i="21"/>
  <c r="A22" i="21"/>
  <c r="A21" i="21"/>
  <c r="A20" i="21"/>
  <c r="A19" i="21"/>
  <c r="A18" i="21"/>
  <c r="A17" i="21"/>
  <c r="A16" i="21"/>
  <c r="A15" i="21"/>
  <c r="A14" i="21"/>
  <c r="A13" i="21"/>
  <c r="A12" i="21"/>
  <c r="A11" i="21"/>
  <c r="A10" i="21"/>
  <c r="A9" i="21"/>
  <c r="A8" i="21"/>
  <c r="A7" i="21"/>
  <c r="A6" i="21"/>
  <c r="A5" i="21"/>
  <c r="A4" i="21"/>
  <c r="A3" i="21"/>
  <c r="H22" i="20"/>
  <c r="H21" i="20"/>
  <c r="H20" i="20"/>
  <c r="H19" i="20"/>
  <c r="H18" i="20"/>
  <c r="H17" i="20"/>
  <c r="H16" i="20"/>
  <c r="H15" i="20"/>
  <c r="H14" i="20"/>
  <c r="H13" i="20"/>
  <c r="H12" i="20"/>
  <c r="H11" i="20"/>
  <c r="H10" i="20"/>
  <c r="H9" i="20"/>
  <c r="H8" i="20"/>
  <c r="H7" i="20"/>
  <c r="H6" i="20"/>
  <c r="H5" i="20"/>
  <c r="H4" i="20"/>
  <c r="H3" i="20"/>
  <c r="A22" i="20"/>
  <c r="A21" i="20"/>
  <c r="A20" i="20"/>
  <c r="A19" i="20"/>
  <c r="A18" i="20"/>
  <c r="A17" i="20"/>
  <c r="A16" i="20"/>
  <c r="A15" i="20"/>
  <c r="A14" i="20"/>
  <c r="A13" i="20"/>
  <c r="A12" i="20"/>
  <c r="A11" i="20"/>
  <c r="A10" i="20"/>
  <c r="A9" i="20"/>
  <c r="A8" i="20"/>
  <c r="A7" i="20"/>
  <c r="A6" i="20"/>
  <c r="A5" i="20"/>
  <c r="A4" i="20"/>
  <c r="A3" i="20"/>
  <c r="H18" i="6"/>
  <c r="H17" i="6"/>
  <c r="H16" i="6"/>
  <c r="H15" i="6"/>
  <c r="H14" i="6"/>
  <c r="H13" i="6"/>
  <c r="H12" i="6"/>
  <c r="H11" i="6"/>
  <c r="H10" i="6"/>
  <c r="H9" i="6"/>
  <c r="H8" i="6"/>
  <c r="H7" i="6"/>
  <c r="H6" i="6"/>
  <c r="H5" i="6"/>
  <c r="H4" i="6"/>
  <c r="H3" i="6"/>
  <c r="A18" i="6"/>
  <c r="A17" i="6"/>
  <c r="A16" i="6"/>
  <c r="A15" i="6"/>
  <c r="A14" i="6"/>
  <c r="A13" i="6"/>
  <c r="A12" i="6"/>
  <c r="A11" i="6"/>
  <c r="A10" i="6"/>
  <c r="A9" i="6"/>
  <c r="A8" i="6"/>
  <c r="A7" i="6"/>
  <c r="A6" i="6"/>
  <c r="A5" i="6"/>
  <c r="A4" i="6"/>
  <c r="A3" i="6"/>
  <c r="G15" i="1" l="1"/>
  <c r="G14" i="1"/>
  <c r="G13" i="1"/>
  <c r="G12" i="1"/>
  <c r="G11" i="1"/>
  <c r="G10" i="1"/>
  <c r="G9" i="1"/>
  <c r="G8" i="1"/>
  <c r="G7" i="1"/>
  <c r="G6" i="1"/>
  <c r="D7" i="1"/>
  <c r="D8" i="1"/>
  <c r="D9" i="1"/>
  <c r="D6" i="1"/>
  <c r="H15" i="1" l="1"/>
  <c r="H14" i="1"/>
  <c r="H13" i="1"/>
  <c r="H12" i="1"/>
  <c r="H11" i="1"/>
  <c r="H10" i="1"/>
  <c r="H9" i="1"/>
  <c r="H8" i="1"/>
  <c r="H7" i="1"/>
  <c r="J7" i="1" s="1"/>
  <c r="H6" i="1"/>
  <c r="J6" i="1" l="1"/>
  <c r="I6" i="1"/>
  <c r="I15" i="1"/>
  <c r="J15" i="1"/>
  <c r="I8" i="1"/>
  <c r="J8" i="1"/>
  <c r="J12" i="1"/>
  <c r="I12" i="1"/>
  <c r="I7" i="1"/>
  <c r="I10" i="1"/>
  <c r="J10" i="1"/>
  <c r="I14" i="1"/>
  <c r="J14" i="1"/>
  <c r="J11" i="1"/>
  <c r="I11" i="1"/>
  <c r="J9" i="1"/>
  <c r="I9" i="1"/>
  <c r="J13" i="1"/>
  <c r="I13" i="1"/>
  <c r="E15" i="1"/>
  <c r="E14" i="1"/>
  <c r="E13" i="1"/>
  <c r="E12" i="1"/>
  <c r="E11" i="1"/>
  <c r="E10" i="1"/>
  <c r="E9" i="1"/>
  <c r="E8" i="1"/>
  <c r="E7" i="1"/>
  <c r="E6" i="1"/>
  <c r="O9" i="18" l="1"/>
  <c r="D29" i="18" s="1"/>
  <c r="O9" i="7" l="1"/>
  <c r="D29" i="7" s="1"/>
  <c r="O9" i="10"/>
  <c r="D29" i="10" s="1"/>
  <c r="O9" i="15"/>
  <c r="D29" i="15" s="1"/>
  <c r="O9" i="16"/>
  <c r="D29" i="16" s="1"/>
  <c r="O9" i="14"/>
  <c r="D29" i="14" s="1"/>
  <c r="O9" i="17"/>
  <c r="D29" i="17" s="1"/>
  <c r="O9" i="8"/>
  <c r="D29" i="8" s="1"/>
  <c r="O9" i="13"/>
  <c r="D29" i="13" s="1"/>
  <c r="H2" i="1"/>
  <c r="O9" i="2"/>
  <c r="D5" i="2" l="1"/>
  <c r="I5" i="2" s="1"/>
  <c r="C5" i="16"/>
  <c r="H5" i="16" s="1"/>
  <c r="C9" i="16"/>
  <c r="H9" i="16" s="1"/>
  <c r="D9" i="8"/>
  <c r="I9" i="8" s="1"/>
  <c r="D9" i="18"/>
  <c r="I9" i="18" s="1"/>
  <c r="D9" i="17"/>
  <c r="I9" i="17" s="1"/>
  <c r="C5" i="15"/>
  <c r="H5" i="15" s="1"/>
  <c r="C9" i="7"/>
  <c r="H9" i="7" s="1"/>
  <c r="C9" i="18"/>
  <c r="H9" i="18" s="1"/>
  <c r="C9" i="15"/>
  <c r="H9" i="15" s="1"/>
  <c r="C9" i="13"/>
  <c r="H9" i="13" s="1"/>
  <c r="D9" i="10"/>
  <c r="I9" i="10" s="1"/>
  <c r="C5" i="10"/>
  <c r="H5" i="10" s="1"/>
  <c r="D9" i="14"/>
  <c r="I9" i="14" s="1"/>
  <c r="C5" i="17"/>
  <c r="H5" i="17" s="1"/>
  <c r="C5" i="8"/>
  <c r="H5" i="8" s="1"/>
  <c r="C5" i="18"/>
  <c r="H5" i="18" s="1"/>
  <c r="D9" i="15"/>
  <c r="I9" i="15" s="1"/>
  <c r="D9" i="13"/>
  <c r="I9" i="13" s="1"/>
  <c r="C5" i="13"/>
  <c r="H5" i="13" s="1"/>
  <c r="D9" i="7"/>
  <c r="I9" i="7" s="1"/>
  <c r="C9" i="17"/>
  <c r="H9" i="17" s="1"/>
  <c r="C5" i="14"/>
  <c r="H5" i="14" s="1"/>
  <c r="C5" i="7"/>
  <c r="H5" i="7" s="1"/>
  <c r="D9" i="16"/>
  <c r="I9" i="16" s="1"/>
  <c r="C9" i="14"/>
  <c r="H9" i="14" s="1"/>
  <c r="C9" i="8"/>
  <c r="H9" i="8" s="1"/>
  <c r="C9" i="10"/>
  <c r="H9" i="10" s="1"/>
  <c r="D5" i="14"/>
  <c r="I5" i="14" s="1"/>
  <c r="D5" i="8"/>
  <c r="I5" i="8" s="1"/>
  <c r="D5" i="15"/>
  <c r="I5" i="15" s="1"/>
  <c r="D5" i="10"/>
  <c r="I5" i="10" s="1"/>
  <c r="D5" i="17"/>
  <c r="I5" i="17" s="1"/>
  <c r="D5" i="18"/>
  <c r="I5" i="18" s="1"/>
  <c r="D5" i="13"/>
  <c r="I5" i="13" s="1"/>
  <c r="D5" i="7"/>
  <c r="I5" i="7" s="1"/>
  <c r="D5" i="16"/>
  <c r="I5" i="16" s="1"/>
  <c r="C5" i="2"/>
  <c r="H5" i="2" s="1"/>
  <c r="C9" i="2"/>
  <c r="H9" i="2" s="1"/>
  <c r="D9" i="2"/>
  <c r="I9" i="2" s="1"/>
  <c r="D29" i="2"/>
</calcChain>
</file>

<file path=xl/comments1.xml><?xml version="1.0" encoding="utf-8"?>
<comments xmlns="http://schemas.openxmlformats.org/spreadsheetml/2006/main">
  <authors>
    <author>作成者</author>
  </authors>
  <commentList>
    <comment ref="G2" authorId="0" shapeId="0">
      <text>
        <r>
          <rPr>
            <b/>
            <sz val="9"/>
            <color indexed="81"/>
            <rFont val="MS P ゴシック"/>
            <family val="3"/>
            <charset val="128"/>
          </rPr>
          <t>③最後に小単元の番号を選ぶ</t>
        </r>
      </text>
    </comment>
    <comment ref="B6" authorId="0" shapeId="0">
      <text>
        <r>
          <rPr>
            <b/>
            <sz val="9"/>
            <color indexed="81"/>
            <rFont val="MS P ゴシック"/>
            <family val="3"/>
            <charset val="128"/>
          </rPr>
          <t>①始めに学年を選ぶ</t>
        </r>
      </text>
    </comment>
    <comment ref="C6" authorId="0" shapeId="0">
      <text>
        <r>
          <rPr>
            <b/>
            <sz val="9"/>
            <color indexed="81"/>
            <rFont val="MS P ゴシック"/>
            <family val="3"/>
            <charset val="128"/>
          </rPr>
          <t>②次に単元名を選ぶ</t>
        </r>
      </text>
    </comment>
  </commentList>
</comments>
</file>

<file path=xl/sharedStrings.xml><?xml version="1.0" encoding="utf-8"?>
<sst xmlns="http://schemas.openxmlformats.org/spreadsheetml/2006/main" count="231" uniqueCount="148">
  <si>
    <t>大単元</t>
    <rPh sb="0" eb="1">
      <t>ダイ</t>
    </rPh>
    <rPh sb="1" eb="3">
      <t>タンゲン</t>
    </rPh>
    <phoneticPr fontId="5"/>
  </si>
  <si>
    <t>小単元</t>
    <rPh sb="0" eb="1">
      <t>ショウ</t>
    </rPh>
    <rPh sb="1" eb="3">
      <t>タンゲン</t>
    </rPh>
    <phoneticPr fontId="5"/>
  </si>
  <si>
    <t>oppシート問い集</t>
    <rPh sb="6" eb="7">
      <t>トイ</t>
    </rPh>
    <rPh sb="8" eb="9">
      <t>シュウ</t>
    </rPh>
    <phoneticPr fontId="7"/>
  </si>
  <si>
    <t>第3学年</t>
    <rPh sb="0" eb="1">
      <t>ダイ</t>
    </rPh>
    <rPh sb="2" eb="4">
      <t>ガクネン</t>
    </rPh>
    <phoneticPr fontId="7"/>
  </si>
  <si>
    <t>（大日本図書）</t>
    <rPh sb="1" eb="4">
      <t>ダイニホン</t>
    </rPh>
    <rPh sb="4" eb="6">
      <t>トショ</t>
    </rPh>
    <phoneticPr fontId="7"/>
  </si>
  <si>
    <t>単元</t>
    <rPh sb="0" eb="2">
      <t>タンゲン</t>
    </rPh>
    <phoneticPr fontId="7"/>
  </si>
  <si>
    <t>章</t>
    <rPh sb="0" eb="1">
      <t>ショウ</t>
    </rPh>
    <phoneticPr fontId="7"/>
  </si>
  <si>
    <t>単元名</t>
    <rPh sb="0" eb="3">
      <t>タンゲンメイ</t>
    </rPh>
    <phoneticPr fontId="7"/>
  </si>
  <si>
    <t>問い①</t>
    <rPh sb="0" eb="1">
      <t>ト</t>
    </rPh>
    <phoneticPr fontId="7"/>
  </si>
  <si>
    <t>問い②</t>
    <rPh sb="0" eb="1">
      <t>ト</t>
    </rPh>
    <phoneticPr fontId="7"/>
  </si>
  <si>
    <t>運動とエネルギー</t>
    <rPh sb="0" eb="2">
      <t>ウンドウ</t>
    </rPh>
    <phoneticPr fontId="7"/>
  </si>
  <si>
    <t>力のはたらき</t>
    <rPh sb="0" eb="1">
      <t>チカラ</t>
    </rPh>
    <phoneticPr fontId="7"/>
  </si>
  <si>
    <t>「力」とは何か，説明しましょう。</t>
    <rPh sb="1" eb="2">
      <t>チカラ</t>
    </rPh>
    <rPh sb="5" eb="6">
      <t>ナニ</t>
    </rPh>
    <rPh sb="8" eb="10">
      <t>セツメイ</t>
    </rPh>
    <phoneticPr fontId="7"/>
  </si>
  <si>
    <t>物体の運動</t>
    <rPh sb="0" eb="2">
      <t>ブッタイ</t>
    </rPh>
    <rPh sb="3" eb="5">
      <t>ウンドウ</t>
    </rPh>
    <phoneticPr fontId="7"/>
  </si>
  <si>
    <t>物体に働く2つの力を説明しましょう。</t>
    <rPh sb="0" eb="2">
      <t>ブッタイ</t>
    </rPh>
    <rPh sb="3" eb="4">
      <t>ハタラ</t>
    </rPh>
    <rPh sb="8" eb="9">
      <t>チカラ</t>
    </rPh>
    <rPh sb="10" eb="12">
      <t>セツメイ</t>
    </rPh>
    <phoneticPr fontId="7"/>
  </si>
  <si>
    <t>物体に働く力と働かない力の違いを説明しましょう。</t>
    <rPh sb="0" eb="2">
      <t>ブッタイ</t>
    </rPh>
    <rPh sb="3" eb="4">
      <t>ハタラ</t>
    </rPh>
    <rPh sb="5" eb="6">
      <t>チカラ</t>
    </rPh>
    <rPh sb="7" eb="8">
      <t>ハタラ</t>
    </rPh>
    <rPh sb="11" eb="12">
      <t>チカラ</t>
    </rPh>
    <rPh sb="13" eb="14">
      <t>チガ</t>
    </rPh>
    <rPh sb="16" eb="18">
      <t>セツメイ</t>
    </rPh>
    <phoneticPr fontId="7"/>
  </si>
  <si>
    <t>仕事とエネルギー</t>
    <rPh sb="0" eb="2">
      <t>シゴト</t>
    </rPh>
    <phoneticPr fontId="7"/>
  </si>
  <si>
    <t>理科で使う「仕事」とはどんな意味か，説明しましょう。</t>
    <rPh sb="0" eb="2">
      <t>リカ</t>
    </rPh>
    <rPh sb="3" eb="4">
      <t>ツカ</t>
    </rPh>
    <rPh sb="6" eb="8">
      <t>シゴト</t>
    </rPh>
    <rPh sb="14" eb="16">
      <t>イミ</t>
    </rPh>
    <rPh sb="18" eb="20">
      <t>セツメイ</t>
    </rPh>
    <phoneticPr fontId="7"/>
  </si>
  <si>
    <t>ジェットコースター</t>
    <phoneticPr fontId="7"/>
  </si>
  <si>
    <t>「力学的エネルギー」とは何か説明しましょう。</t>
    <rPh sb="1" eb="4">
      <t>リキガクテキ</t>
    </rPh>
    <rPh sb="12" eb="13">
      <t>ナニ</t>
    </rPh>
    <rPh sb="14" eb="16">
      <t>セツメイ</t>
    </rPh>
    <phoneticPr fontId="7"/>
  </si>
  <si>
    <t>生命の連続性</t>
  </si>
  <si>
    <t>生物の成長とふえ方</t>
    <rPh sb="0" eb="2">
      <t>セイブツ</t>
    </rPh>
    <rPh sb="3" eb="5">
      <t>セイチョウ</t>
    </rPh>
    <rPh sb="8" eb="9">
      <t>カタ</t>
    </rPh>
    <phoneticPr fontId="7"/>
  </si>
  <si>
    <t>「成長」と何か，説明しましょう。</t>
    <rPh sb="1" eb="3">
      <t>セイチョウ</t>
    </rPh>
    <rPh sb="5" eb="6">
      <t>ナニ</t>
    </rPh>
    <rPh sb="8" eb="10">
      <t>セツメイ</t>
    </rPh>
    <phoneticPr fontId="7"/>
  </si>
  <si>
    <t>「有性生殖」と「無性生殖」の違いを説明しましょう。</t>
    <rPh sb="1" eb="3">
      <t>ユウセイ</t>
    </rPh>
    <rPh sb="3" eb="5">
      <t>セイショク</t>
    </rPh>
    <rPh sb="8" eb="10">
      <t>ムセイ</t>
    </rPh>
    <rPh sb="10" eb="12">
      <t>セイショク</t>
    </rPh>
    <rPh sb="14" eb="15">
      <t>チガ</t>
    </rPh>
    <rPh sb="17" eb="19">
      <t>セツメイ</t>
    </rPh>
    <phoneticPr fontId="7"/>
  </si>
  <si>
    <t>遺伝の規則性と遺伝子</t>
    <rPh sb="0" eb="2">
      <t>イデン</t>
    </rPh>
    <rPh sb="3" eb="6">
      <t>キソクセイ</t>
    </rPh>
    <rPh sb="7" eb="10">
      <t>イデンシ</t>
    </rPh>
    <phoneticPr fontId="7"/>
  </si>
  <si>
    <t>「遺伝子」とは何か，説明しましょう。</t>
    <rPh sb="1" eb="4">
      <t>イデンシ</t>
    </rPh>
    <rPh sb="7" eb="8">
      <t>ナニ</t>
    </rPh>
    <rPh sb="10" eb="12">
      <t>セツメイ</t>
    </rPh>
    <phoneticPr fontId="7"/>
  </si>
  <si>
    <t>遺伝子技術について調べてみよう</t>
    <rPh sb="0" eb="3">
      <t>イデンシ</t>
    </rPh>
    <rPh sb="3" eb="5">
      <t>ギジュツ</t>
    </rPh>
    <rPh sb="9" eb="10">
      <t>シラ</t>
    </rPh>
    <phoneticPr fontId="7"/>
  </si>
  <si>
    <t>自然界のつり合い</t>
    <rPh sb="0" eb="3">
      <t>シゼンカイ</t>
    </rPh>
    <rPh sb="6" eb="7">
      <t>ア</t>
    </rPh>
    <phoneticPr fontId="7"/>
  </si>
  <si>
    <t>「生態」とは何かを説明しましょう。</t>
    <rPh sb="1" eb="3">
      <t>セイタイ</t>
    </rPh>
    <rPh sb="6" eb="7">
      <t>ナニ</t>
    </rPh>
    <rPh sb="9" eb="11">
      <t>セツメイ</t>
    </rPh>
    <phoneticPr fontId="7"/>
  </si>
  <si>
    <t>「有機物」と「無機物」の違いを説明しましょう。</t>
    <rPh sb="1" eb="4">
      <t>ユウキブツ</t>
    </rPh>
    <rPh sb="7" eb="10">
      <t>ムキブツ</t>
    </rPh>
    <rPh sb="12" eb="13">
      <t>チガ</t>
    </rPh>
    <rPh sb="15" eb="17">
      <t>セツメイ</t>
    </rPh>
    <phoneticPr fontId="7"/>
  </si>
  <si>
    <t>化学変化とイオン</t>
    <rPh sb="0" eb="2">
      <t>カガク</t>
    </rPh>
    <rPh sb="2" eb="4">
      <t>ヘンカ</t>
    </rPh>
    <phoneticPr fontId="7"/>
  </si>
  <si>
    <t>水溶液とイオン</t>
    <rPh sb="0" eb="3">
      <t>スイヨウエキ</t>
    </rPh>
    <phoneticPr fontId="7"/>
  </si>
  <si>
    <t>「イオン」とは何か，説明しましょう。</t>
    <rPh sb="7" eb="8">
      <t>ナニ</t>
    </rPh>
    <rPh sb="10" eb="12">
      <t>セツメイ</t>
    </rPh>
    <phoneticPr fontId="7"/>
  </si>
  <si>
    <t>水溶液には「電気が流れるもの」と「流れないもの」の違いを説明しましょう。</t>
    <rPh sb="0" eb="3">
      <t>スイヨウエキ</t>
    </rPh>
    <rPh sb="6" eb="8">
      <t>デンキ</t>
    </rPh>
    <rPh sb="9" eb="10">
      <t>ナガ</t>
    </rPh>
    <rPh sb="17" eb="18">
      <t>ナガ</t>
    </rPh>
    <rPh sb="25" eb="26">
      <t>チガ</t>
    </rPh>
    <rPh sb="28" eb="30">
      <t>セツメイ</t>
    </rPh>
    <phoneticPr fontId="7"/>
  </si>
  <si>
    <t>酸・アルカリとイオン</t>
    <rPh sb="0" eb="1">
      <t>サン</t>
    </rPh>
    <phoneticPr fontId="7"/>
  </si>
  <si>
    <t>「酸」と「アルカリ」の違いを説明しましょう。</t>
    <rPh sb="1" eb="2">
      <t>サン</t>
    </rPh>
    <rPh sb="11" eb="12">
      <t>チガ</t>
    </rPh>
    <rPh sb="14" eb="16">
      <t>セツメイ</t>
    </rPh>
    <phoneticPr fontId="7"/>
  </si>
  <si>
    <t>水溶液を区別する</t>
    <rPh sb="0" eb="3">
      <t>スイヨウエキ</t>
    </rPh>
    <rPh sb="4" eb="6">
      <t>クベツ</t>
    </rPh>
    <phoneticPr fontId="7"/>
  </si>
  <si>
    <t>地球と宇宙</t>
    <rPh sb="0" eb="2">
      <t>チキュウ</t>
    </rPh>
    <rPh sb="3" eb="5">
      <t>ウチュウ</t>
    </rPh>
    <phoneticPr fontId="7"/>
  </si>
  <si>
    <t>天体の一日の動き</t>
    <rPh sb="0" eb="2">
      <t>テンタイ</t>
    </rPh>
    <rPh sb="3" eb="5">
      <t>イチニチ</t>
    </rPh>
    <rPh sb="6" eb="7">
      <t>ウゴ</t>
    </rPh>
    <phoneticPr fontId="7"/>
  </si>
  <si>
    <t>天体の一日の動きについて説明しましょう。</t>
    <rPh sb="0" eb="2">
      <t>テンタイ</t>
    </rPh>
    <rPh sb="3" eb="5">
      <t>イチニチ</t>
    </rPh>
    <rPh sb="6" eb="7">
      <t>ウゴ</t>
    </rPh>
    <rPh sb="12" eb="14">
      <t>セツメイ</t>
    </rPh>
    <phoneticPr fontId="7"/>
  </si>
  <si>
    <t>天体の一年の動き</t>
    <rPh sb="0" eb="2">
      <t>テンタイ</t>
    </rPh>
    <rPh sb="3" eb="5">
      <t>イチネン</t>
    </rPh>
    <rPh sb="6" eb="7">
      <t>ウゴ</t>
    </rPh>
    <phoneticPr fontId="7"/>
  </si>
  <si>
    <t>季節の変化が起こる原因は何か，説明しましょう。</t>
    <rPh sb="0" eb="2">
      <t>キセツ</t>
    </rPh>
    <rPh sb="3" eb="5">
      <t>ヘンカ</t>
    </rPh>
    <rPh sb="6" eb="7">
      <t>オ</t>
    </rPh>
    <rPh sb="9" eb="11">
      <t>ゲンイン</t>
    </rPh>
    <rPh sb="12" eb="13">
      <t>ナニ</t>
    </rPh>
    <rPh sb="15" eb="17">
      <t>セツメイ</t>
    </rPh>
    <phoneticPr fontId="7"/>
  </si>
  <si>
    <t>太陽と月</t>
    <rPh sb="0" eb="2">
      <t>タイヨウ</t>
    </rPh>
    <rPh sb="3" eb="4">
      <t>ツキ</t>
    </rPh>
    <phoneticPr fontId="7"/>
  </si>
  <si>
    <t>月の満ち欠けが起こるのはなぜか，説明しましょう。</t>
    <rPh sb="0" eb="1">
      <t>ツキ</t>
    </rPh>
    <rPh sb="2" eb="3">
      <t>ミ</t>
    </rPh>
    <rPh sb="4" eb="5">
      <t>カ</t>
    </rPh>
    <rPh sb="7" eb="8">
      <t>オ</t>
    </rPh>
    <rPh sb="16" eb="18">
      <t>セツメイ</t>
    </rPh>
    <phoneticPr fontId="7"/>
  </si>
  <si>
    <t>太陽系と銀河系</t>
    <rPh sb="0" eb="2">
      <t>タイヨウ</t>
    </rPh>
    <rPh sb="2" eb="3">
      <t>ケイ</t>
    </rPh>
    <rPh sb="4" eb="7">
      <t>ギンガケイ</t>
    </rPh>
    <phoneticPr fontId="7"/>
  </si>
  <si>
    <t>「恒星」と「惑星」の特徴の違いは何か，説明しましょう。</t>
    <rPh sb="1" eb="3">
      <t>コウセイ</t>
    </rPh>
    <rPh sb="6" eb="8">
      <t>ワクセイ</t>
    </rPh>
    <rPh sb="10" eb="12">
      <t>トクチョウ</t>
    </rPh>
    <rPh sb="13" eb="14">
      <t>チガ</t>
    </rPh>
    <rPh sb="16" eb="17">
      <t>ナニ</t>
    </rPh>
    <rPh sb="19" eb="21">
      <t>セツメイ</t>
    </rPh>
    <phoneticPr fontId="7"/>
  </si>
  <si>
    <t>太陽の位置から方角を知る</t>
    <rPh sb="0" eb="2">
      <t>タイヨウ</t>
    </rPh>
    <rPh sb="3" eb="5">
      <t>イチ</t>
    </rPh>
    <rPh sb="7" eb="9">
      <t>ホウガク</t>
    </rPh>
    <rPh sb="10" eb="11">
      <t>シ</t>
    </rPh>
    <phoneticPr fontId="7"/>
  </si>
  <si>
    <t>地球の明るい未来のために</t>
    <rPh sb="0" eb="2">
      <t>チキュウ</t>
    </rPh>
    <rPh sb="3" eb="4">
      <t>アカ</t>
    </rPh>
    <rPh sb="6" eb="8">
      <t>ミライ</t>
    </rPh>
    <phoneticPr fontId="7"/>
  </si>
  <si>
    <t>自然環境と人間のかかわり</t>
    <rPh sb="0" eb="2">
      <t>シゼン</t>
    </rPh>
    <rPh sb="2" eb="4">
      <t>カンキョウ</t>
    </rPh>
    <rPh sb="5" eb="7">
      <t>ニンゲン</t>
    </rPh>
    <phoneticPr fontId="7"/>
  </si>
  <si>
    <t>自然のめぐみと災害について，具体的に説明しましょう。</t>
    <rPh sb="0" eb="2">
      <t>シゼン</t>
    </rPh>
    <rPh sb="7" eb="9">
      <t>サイガイ</t>
    </rPh>
    <rPh sb="14" eb="17">
      <t>グタイテキ</t>
    </rPh>
    <rPh sb="18" eb="20">
      <t>セツメイ</t>
    </rPh>
    <phoneticPr fontId="7"/>
  </si>
  <si>
    <t>くらしを支える科学技術</t>
    <rPh sb="4" eb="5">
      <t>ササ</t>
    </rPh>
    <rPh sb="7" eb="9">
      <t>カガク</t>
    </rPh>
    <rPh sb="9" eb="11">
      <t>ギジュツ</t>
    </rPh>
    <phoneticPr fontId="7"/>
  </si>
  <si>
    <t>自分の生活の中の「科学技術」はどんなものがあるのか，説明しましょう。</t>
    <rPh sb="0" eb="2">
      <t>ジブン</t>
    </rPh>
    <rPh sb="3" eb="5">
      <t>セイカツ</t>
    </rPh>
    <rPh sb="6" eb="7">
      <t>ナカ</t>
    </rPh>
    <rPh sb="9" eb="11">
      <t>カガク</t>
    </rPh>
    <rPh sb="11" eb="13">
      <t>ギジュツ</t>
    </rPh>
    <rPh sb="26" eb="28">
      <t>セツメイ</t>
    </rPh>
    <phoneticPr fontId="7"/>
  </si>
  <si>
    <t>たいせつなエネルギー資源</t>
    <rPh sb="10" eb="12">
      <t>シゲン</t>
    </rPh>
    <phoneticPr fontId="7"/>
  </si>
  <si>
    <t>エネルギー資源とは何か，説明しましょう。</t>
    <rPh sb="5" eb="7">
      <t>シゲン</t>
    </rPh>
    <rPh sb="9" eb="10">
      <t>ナニ</t>
    </rPh>
    <rPh sb="12" eb="14">
      <t>セツメイ</t>
    </rPh>
    <phoneticPr fontId="7"/>
  </si>
  <si>
    <t>明るい未来のために</t>
    <rPh sb="0" eb="1">
      <t>アカ</t>
    </rPh>
    <rPh sb="3" eb="5">
      <t>ミライ</t>
    </rPh>
    <phoneticPr fontId="7"/>
  </si>
  <si>
    <t>表示するOPPシート</t>
    <rPh sb="0" eb="2">
      <t>ヒョウジ</t>
    </rPh>
    <phoneticPr fontId="5"/>
  </si>
  <si>
    <t>OPPシート問い１</t>
    <rPh sb="6" eb="7">
      <t>ト</t>
    </rPh>
    <phoneticPr fontId="5"/>
  </si>
  <si>
    <t>OPPシート問い２</t>
    <rPh sb="6" eb="7">
      <t>ト</t>
    </rPh>
    <phoneticPr fontId="5"/>
  </si>
  <si>
    <t>＜単元</t>
    <rPh sb="1" eb="3">
      <t>タンゲン</t>
    </rPh>
    <phoneticPr fontId="5"/>
  </si>
  <si>
    <t>＞</t>
    <phoneticPr fontId="5"/>
  </si>
  <si>
    <t>学習する単元</t>
    <rPh sb="0" eb="2">
      <t>ガクシュウ</t>
    </rPh>
    <rPh sb="4" eb="6">
      <t>タンゲン</t>
    </rPh>
    <phoneticPr fontId="7"/>
  </si>
  <si>
    <t>第１学年</t>
    <rPh sb="0" eb="1">
      <t>ダイ</t>
    </rPh>
    <rPh sb="2" eb="4">
      <t>ガクネン</t>
    </rPh>
    <phoneticPr fontId="7"/>
  </si>
  <si>
    <t>植物の生活と種類</t>
    <rPh sb="0" eb="2">
      <t>ショクブツ</t>
    </rPh>
    <rPh sb="3" eb="5">
      <t>セイカツ</t>
    </rPh>
    <rPh sb="6" eb="8">
      <t>シュルイ</t>
    </rPh>
    <phoneticPr fontId="5"/>
  </si>
  <si>
    <t>植物の体のつくりとはたらき</t>
    <rPh sb="0" eb="2">
      <t>ショクブツ</t>
    </rPh>
    <rPh sb="3" eb="4">
      <t>カラダ</t>
    </rPh>
    <phoneticPr fontId="7"/>
  </si>
  <si>
    <t>植物のなかま分け</t>
    <rPh sb="0" eb="2">
      <t>ショクブツ</t>
    </rPh>
    <rPh sb="6" eb="7">
      <t>ワ</t>
    </rPh>
    <phoneticPr fontId="7"/>
  </si>
  <si>
    <t>植物の検索カードをつくる</t>
    <rPh sb="0" eb="2">
      <t>ショクブツ</t>
    </rPh>
    <rPh sb="3" eb="5">
      <t>ケンサク</t>
    </rPh>
    <phoneticPr fontId="7"/>
  </si>
  <si>
    <t>物質のすがた</t>
    <rPh sb="0" eb="2">
      <t>ブッシツ</t>
    </rPh>
    <phoneticPr fontId="5"/>
  </si>
  <si>
    <t>いろいろな物質</t>
    <rPh sb="5" eb="7">
      <t>ブッシツ</t>
    </rPh>
    <phoneticPr fontId="7"/>
  </si>
  <si>
    <t>気体の発生と性質</t>
    <rPh sb="0" eb="2">
      <t>キタイ</t>
    </rPh>
    <rPh sb="3" eb="5">
      <t>ハッセイ</t>
    </rPh>
    <rPh sb="6" eb="8">
      <t>セイシツ</t>
    </rPh>
    <phoneticPr fontId="5"/>
  </si>
  <si>
    <t>「物質」と何か，説明しましょう。</t>
    <rPh sb="1" eb="3">
      <t>ブッシツ</t>
    </rPh>
    <rPh sb="5" eb="6">
      <t>ナニ</t>
    </rPh>
    <rPh sb="8" eb="10">
      <t>セツメイ</t>
    </rPh>
    <phoneticPr fontId="7"/>
  </si>
  <si>
    <t>物質の状態変化</t>
    <rPh sb="0" eb="2">
      <t>ブッシツ</t>
    </rPh>
    <rPh sb="3" eb="5">
      <t>ジョウタイ</t>
    </rPh>
    <rPh sb="5" eb="7">
      <t>ヘンカ</t>
    </rPh>
    <phoneticPr fontId="7"/>
  </si>
  <si>
    <t>白い粉末は何だ</t>
    <rPh sb="0" eb="1">
      <t>シロ</t>
    </rPh>
    <rPh sb="2" eb="4">
      <t>フンマツ</t>
    </rPh>
    <rPh sb="5" eb="6">
      <t>ナニ</t>
    </rPh>
    <phoneticPr fontId="7"/>
  </si>
  <si>
    <t>「白い粉末」の正体は何か説明しましょう。</t>
    <rPh sb="1" eb="2">
      <t>シロ</t>
    </rPh>
    <rPh sb="3" eb="5">
      <t>フンマツ</t>
    </rPh>
    <rPh sb="7" eb="9">
      <t>ショウタイ</t>
    </rPh>
    <rPh sb="10" eb="11">
      <t>ナニ</t>
    </rPh>
    <rPh sb="12" eb="14">
      <t>セツメイ</t>
    </rPh>
    <phoneticPr fontId="5"/>
  </si>
  <si>
    <t>身近な物理現象</t>
    <rPh sb="0" eb="2">
      <t>ミジカ</t>
    </rPh>
    <rPh sb="3" eb="5">
      <t>ブツリ</t>
    </rPh>
    <rPh sb="5" eb="7">
      <t>ゲンショウ</t>
    </rPh>
    <phoneticPr fontId="7"/>
  </si>
  <si>
    <t>光の性質</t>
    <rPh sb="0" eb="1">
      <t>ヒカリ</t>
    </rPh>
    <rPh sb="2" eb="4">
      <t>セイシツ</t>
    </rPh>
    <phoneticPr fontId="7"/>
  </si>
  <si>
    <t>音の性質</t>
    <rPh sb="0" eb="1">
      <t>オト</t>
    </rPh>
    <rPh sb="2" eb="4">
      <t>セイシツ</t>
    </rPh>
    <phoneticPr fontId="5"/>
  </si>
  <si>
    <t>「音」の正体とは何か，説明しましょう。</t>
    <rPh sb="1" eb="2">
      <t>オト</t>
    </rPh>
    <rPh sb="4" eb="6">
      <t>ショウタイ</t>
    </rPh>
    <rPh sb="8" eb="9">
      <t>ナニ</t>
    </rPh>
    <rPh sb="11" eb="13">
      <t>セツメイ</t>
    </rPh>
    <phoneticPr fontId="7"/>
  </si>
  <si>
    <t>力と圧力</t>
    <rPh sb="0" eb="1">
      <t>チカラ</t>
    </rPh>
    <rPh sb="2" eb="4">
      <t>アツリョク</t>
    </rPh>
    <phoneticPr fontId="5"/>
  </si>
  <si>
    <t>全身のうつる鏡の大きさ</t>
    <rPh sb="0" eb="2">
      <t>ゼンシン</t>
    </rPh>
    <rPh sb="6" eb="7">
      <t>カガミ</t>
    </rPh>
    <rPh sb="8" eb="9">
      <t>オオ</t>
    </rPh>
    <phoneticPr fontId="7"/>
  </si>
  <si>
    <t>大地の変化</t>
    <rPh sb="0" eb="2">
      <t>ダイチ</t>
    </rPh>
    <rPh sb="3" eb="5">
      <t>ヘンカ</t>
    </rPh>
    <phoneticPr fontId="7"/>
  </si>
  <si>
    <t>火山</t>
    <rPh sb="0" eb="2">
      <t>カザン</t>
    </rPh>
    <phoneticPr fontId="7"/>
  </si>
  <si>
    <t>地震</t>
    <rPh sb="0" eb="2">
      <t>ジシン</t>
    </rPh>
    <phoneticPr fontId="7"/>
  </si>
  <si>
    <t>地層</t>
    <rPh sb="0" eb="2">
      <t>チソウ</t>
    </rPh>
    <phoneticPr fontId="5"/>
  </si>
  <si>
    <t>大地の変動</t>
    <rPh sb="0" eb="2">
      <t>ダイチ</t>
    </rPh>
    <rPh sb="3" eb="5">
      <t>ヘンドウ</t>
    </rPh>
    <phoneticPr fontId="7"/>
  </si>
  <si>
    <t>震源はどこか</t>
    <rPh sb="0" eb="2">
      <t>シンゲン</t>
    </rPh>
    <phoneticPr fontId="7"/>
  </si>
  <si>
    <t>第２学年</t>
    <rPh sb="0" eb="1">
      <t>ダイ</t>
    </rPh>
    <rPh sb="2" eb="4">
      <t>ガクネン</t>
    </rPh>
    <phoneticPr fontId="7"/>
  </si>
  <si>
    <t>化学変化と原子・分子</t>
    <rPh sb="0" eb="2">
      <t>カガク</t>
    </rPh>
    <rPh sb="2" eb="4">
      <t>ヘンカ</t>
    </rPh>
    <rPh sb="5" eb="7">
      <t>ゲンシ</t>
    </rPh>
    <rPh sb="8" eb="10">
      <t>ブンシ</t>
    </rPh>
    <phoneticPr fontId="7"/>
  </si>
  <si>
    <t>物質の成り立ち</t>
    <rPh sb="0" eb="2">
      <t>ブッシツ</t>
    </rPh>
    <rPh sb="3" eb="4">
      <t>ナ</t>
    </rPh>
    <rPh sb="5" eb="6">
      <t>タ</t>
    </rPh>
    <phoneticPr fontId="7"/>
  </si>
  <si>
    <t>いろいろな化学変化</t>
    <rPh sb="5" eb="7">
      <t>カガク</t>
    </rPh>
    <rPh sb="7" eb="9">
      <t>ヘンカ</t>
    </rPh>
    <phoneticPr fontId="7"/>
  </si>
  <si>
    <t>化学変化と物質の質量</t>
    <rPh sb="0" eb="2">
      <t>カガク</t>
    </rPh>
    <rPh sb="2" eb="4">
      <t>ヘンカ</t>
    </rPh>
    <rPh sb="5" eb="7">
      <t>ブッシツ</t>
    </rPh>
    <rPh sb="8" eb="10">
      <t>シツリョウ</t>
    </rPh>
    <phoneticPr fontId="5"/>
  </si>
  <si>
    <t>化学変化と熱の出入り</t>
    <rPh sb="0" eb="2">
      <t>カガク</t>
    </rPh>
    <rPh sb="2" eb="4">
      <t>ヘンカ</t>
    </rPh>
    <rPh sb="5" eb="6">
      <t>ネツ</t>
    </rPh>
    <rPh sb="7" eb="9">
      <t>デイ</t>
    </rPh>
    <phoneticPr fontId="7"/>
  </si>
  <si>
    <t>原子をもとに説明しよう</t>
    <rPh sb="0" eb="2">
      <t>ゲンシ</t>
    </rPh>
    <rPh sb="6" eb="8">
      <t>セツメイ</t>
    </rPh>
    <phoneticPr fontId="7"/>
  </si>
  <si>
    <t>動物の生活と生物の進化</t>
    <rPh sb="0" eb="2">
      <t>ドウブツ</t>
    </rPh>
    <rPh sb="3" eb="5">
      <t>セイカツ</t>
    </rPh>
    <rPh sb="6" eb="8">
      <t>セイブツ</t>
    </rPh>
    <rPh sb="9" eb="11">
      <t>シンカ</t>
    </rPh>
    <phoneticPr fontId="5"/>
  </si>
  <si>
    <t>細胞のつくりとはたらき</t>
    <rPh sb="0" eb="2">
      <t>サイボウ</t>
    </rPh>
    <phoneticPr fontId="7"/>
  </si>
  <si>
    <t>「細胞」と何か，説明しましょう。</t>
    <rPh sb="1" eb="3">
      <t>サイボウ</t>
    </rPh>
    <rPh sb="5" eb="6">
      <t>ナニ</t>
    </rPh>
    <rPh sb="8" eb="10">
      <t>セツメイ</t>
    </rPh>
    <phoneticPr fontId="7"/>
  </si>
  <si>
    <t>生命を維持するはたらき</t>
    <rPh sb="0" eb="2">
      <t>セイメイ</t>
    </rPh>
    <rPh sb="3" eb="5">
      <t>イジ</t>
    </rPh>
    <phoneticPr fontId="5"/>
  </si>
  <si>
    <t>行動のしくみ</t>
    <rPh sb="0" eb="2">
      <t>コウドウ</t>
    </rPh>
    <phoneticPr fontId="5"/>
  </si>
  <si>
    <t>動物のなかま</t>
    <rPh sb="0" eb="2">
      <t>ドウブツ</t>
    </rPh>
    <phoneticPr fontId="7"/>
  </si>
  <si>
    <t>生物の進化</t>
    <rPh sb="0" eb="2">
      <t>セイブツ</t>
    </rPh>
    <rPh sb="3" eb="5">
      <t>シンカ</t>
    </rPh>
    <phoneticPr fontId="5"/>
  </si>
  <si>
    <t>酸素のはたらきを調べよう</t>
    <rPh sb="0" eb="2">
      <t>サンソ</t>
    </rPh>
    <rPh sb="8" eb="9">
      <t>シラ</t>
    </rPh>
    <phoneticPr fontId="7"/>
  </si>
  <si>
    <t>電流とその利用</t>
    <rPh sb="0" eb="2">
      <t>デンリュウ</t>
    </rPh>
    <rPh sb="5" eb="7">
      <t>リヨウ</t>
    </rPh>
    <phoneticPr fontId="7"/>
  </si>
  <si>
    <t>電流と回路</t>
    <rPh sb="0" eb="2">
      <t>デンリュウ</t>
    </rPh>
    <rPh sb="3" eb="5">
      <t>カイロ</t>
    </rPh>
    <phoneticPr fontId="7"/>
  </si>
  <si>
    <t>静電気と電子</t>
    <rPh sb="0" eb="3">
      <t>セイデンキ</t>
    </rPh>
    <rPh sb="4" eb="6">
      <t>デンシ</t>
    </rPh>
    <phoneticPr fontId="7"/>
  </si>
  <si>
    <t>電流と磁界</t>
    <rPh sb="0" eb="2">
      <t>デンリュウ</t>
    </rPh>
    <rPh sb="3" eb="5">
      <t>ジカイ</t>
    </rPh>
    <phoneticPr fontId="5"/>
  </si>
  <si>
    <t>抵抗の大きさを考える</t>
    <rPh sb="0" eb="2">
      <t>テイコウ</t>
    </rPh>
    <rPh sb="3" eb="4">
      <t>オオ</t>
    </rPh>
    <rPh sb="7" eb="8">
      <t>カンガ</t>
    </rPh>
    <phoneticPr fontId="7"/>
  </si>
  <si>
    <t>気象のしくみと天気の変化</t>
    <rPh sb="0" eb="2">
      <t>キショウ</t>
    </rPh>
    <rPh sb="7" eb="9">
      <t>テンキ</t>
    </rPh>
    <rPh sb="10" eb="12">
      <t>ヘンカ</t>
    </rPh>
    <phoneticPr fontId="7"/>
  </si>
  <si>
    <t>気象観測</t>
    <rPh sb="0" eb="2">
      <t>キショウ</t>
    </rPh>
    <rPh sb="2" eb="4">
      <t>カンソク</t>
    </rPh>
    <phoneticPr fontId="7"/>
  </si>
  <si>
    <t>大気中の水蒸気の変化</t>
    <rPh sb="0" eb="3">
      <t>タイキチュウ</t>
    </rPh>
    <rPh sb="4" eb="7">
      <t>スイジョウキ</t>
    </rPh>
    <rPh sb="8" eb="10">
      <t>ヘンカ</t>
    </rPh>
    <phoneticPr fontId="7"/>
  </si>
  <si>
    <t>前線の通過と天気の変化</t>
    <rPh sb="0" eb="2">
      <t>ゼンセン</t>
    </rPh>
    <rPh sb="3" eb="5">
      <t>ツウカ</t>
    </rPh>
    <rPh sb="6" eb="8">
      <t>テンキ</t>
    </rPh>
    <rPh sb="9" eb="11">
      <t>ヘンカ</t>
    </rPh>
    <phoneticPr fontId="7"/>
  </si>
  <si>
    <t>日本の気象</t>
    <rPh sb="0" eb="2">
      <t>ニホン</t>
    </rPh>
    <rPh sb="3" eb="5">
      <t>キショウ</t>
    </rPh>
    <phoneticPr fontId="7"/>
  </si>
  <si>
    <t>雨が激しくなるのはいつか</t>
    <rPh sb="0" eb="1">
      <t>アメ</t>
    </rPh>
    <rPh sb="2" eb="3">
      <t>ハゲ</t>
    </rPh>
    <phoneticPr fontId="7"/>
  </si>
  <si>
    <t>化学変化とはどんな変化か説明しましょう。</t>
    <rPh sb="0" eb="2">
      <t>カガク</t>
    </rPh>
    <rPh sb="2" eb="4">
      <t>ヘンカ</t>
    </rPh>
    <rPh sb="9" eb="11">
      <t>ヘンカ</t>
    </rPh>
    <rPh sb="12" eb="14">
      <t>セツメイ</t>
    </rPh>
    <phoneticPr fontId="7"/>
  </si>
  <si>
    <t>鉄が空気中でさびるのはなぜだろうか、説明しましょう。</t>
    <rPh sb="0" eb="1">
      <t>テツ</t>
    </rPh>
    <rPh sb="2" eb="5">
      <t>クウキチュウ</t>
    </rPh>
    <rPh sb="18" eb="20">
      <t>セツメイ</t>
    </rPh>
    <phoneticPr fontId="5"/>
  </si>
  <si>
    <t>スチールウールを空気中で加熱するとどのような変化が起きるか説明しましょう。</t>
    <rPh sb="8" eb="10">
      <t>クウキ</t>
    </rPh>
    <rPh sb="10" eb="11">
      <t>チュウ</t>
    </rPh>
    <rPh sb="12" eb="14">
      <t>カネツ</t>
    </rPh>
    <rPh sb="22" eb="24">
      <t>ヘンカ</t>
    </rPh>
    <rPh sb="25" eb="26">
      <t>オ</t>
    </rPh>
    <rPh sb="29" eb="31">
      <t>セツメイ</t>
    </rPh>
    <phoneticPr fontId="5"/>
  </si>
  <si>
    <t>市販のインスタントカイロを開封すると暖かくなるのはなぜか説明しましょう。</t>
    <rPh sb="0" eb="2">
      <t>シハン</t>
    </rPh>
    <rPh sb="13" eb="15">
      <t>カイフウ</t>
    </rPh>
    <rPh sb="18" eb="19">
      <t>アタタ</t>
    </rPh>
    <rPh sb="28" eb="30">
      <t>セツメイ</t>
    </rPh>
    <phoneticPr fontId="7"/>
  </si>
  <si>
    <t>水中で花火は燃えるだろうか、説明しましょう。</t>
    <rPh sb="0" eb="2">
      <t>スイチュウ</t>
    </rPh>
    <rPh sb="3" eb="5">
      <t>ハナビ</t>
    </rPh>
    <rPh sb="6" eb="7">
      <t>モ</t>
    </rPh>
    <rPh sb="14" eb="16">
      <t>セツメイ</t>
    </rPh>
    <phoneticPr fontId="7"/>
  </si>
  <si>
    <t>人間が生きていくために必要なしくみは何だろうか。説明しましょう。</t>
    <rPh sb="0" eb="2">
      <t>ニンゲン</t>
    </rPh>
    <rPh sb="3" eb="4">
      <t>イ</t>
    </rPh>
    <rPh sb="11" eb="13">
      <t>ヒツヨウ</t>
    </rPh>
    <rPh sb="18" eb="19">
      <t>ナニ</t>
    </rPh>
    <rPh sb="24" eb="26">
      <t>セツメイ</t>
    </rPh>
    <phoneticPr fontId="5"/>
  </si>
  <si>
    <t>動物が運動する時必要なはたらきは何だろうか、説明しましょう。</t>
    <rPh sb="0" eb="2">
      <t>ドウブツ</t>
    </rPh>
    <rPh sb="3" eb="5">
      <t>ウンドウ</t>
    </rPh>
    <rPh sb="7" eb="8">
      <t>トキ</t>
    </rPh>
    <rPh sb="8" eb="10">
      <t>ヒツヨウ</t>
    </rPh>
    <rPh sb="16" eb="17">
      <t>ナニ</t>
    </rPh>
    <rPh sb="22" eb="24">
      <t>セツメイ</t>
    </rPh>
    <phoneticPr fontId="5"/>
  </si>
  <si>
    <t>動物の種類を分けるとき、何の違いだろうか、説明しましょう。</t>
    <rPh sb="0" eb="2">
      <t>ドウブツ</t>
    </rPh>
    <rPh sb="3" eb="5">
      <t>シュルイ</t>
    </rPh>
    <rPh sb="6" eb="7">
      <t>ワ</t>
    </rPh>
    <rPh sb="12" eb="13">
      <t>ナニ</t>
    </rPh>
    <rPh sb="14" eb="15">
      <t>チガ</t>
    </rPh>
    <rPh sb="21" eb="23">
      <t>セツメイ</t>
    </rPh>
    <phoneticPr fontId="5"/>
  </si>
  <si>
    <t>地球が誕生してから今まで生き延びた生物はいるだろうか。その理由を説明しましょう。</t>
    <rPh sb="0" eb="2">
      <t>チキュウ</t>
    </rPh>
    <rPh sb="3" eb="5">
      <t>タンジョウ</t>
    </rPh>
    <rPh sb="9" eb="10">
      <t>イマ</t>
    </rPh>
    <rPh sb="12" eb="13">
      <t>イ</t>
    </rPh>
    <rPh sb="14" eb="15">
      <t>ノ</t>
    </rPh>
    <rPh sb="17" eb="19">
      <t>セイブツ</t>
    </rPh>
    <rPh sb="29" eb="31">
      <t>リユウ</t>
    </rPh>
    <rPh sb="32" eb="34">
      <t>セツメイ</t>
    </rPh>
    <phoneticPr fontId="5"/>
  </si>
  <si>
    <t>酵素の働きを説明しましょう</t>
    <rPh sb="0" eb="2">
      <t>コウソ</t>
    </rPh>
    <rPh sb="3" eb="4">
      <t>ハタラ</t>
    </rPh>
    <rPh sb="6" eb="8">
      <t>セツメイ</t>
    </rPh>
    <phoneticPr fontId="5"/>
  </si>
  <si>
    <t>「電気」の正体は何か，説明しましょう。</t>
    <rPh sb="1" eb="3">
      <t>デンキ</t>
    </rPh>
    <rPh sb="5" eb="7">
      <t>ショウタイ</t>
    </rPh>
    <rPh sb="8" eb="9">
      <t>ナニ</t>
    </rPh>
    <rPh sb="11" eb="13">
      <t>セツメイ</t>
    </rPh>
    <phoneticPr fontId="7"/>
  </si>
  <si>
    <t>なぜ静電気が起きるのか説明しましょう。</t>
    <rPh sb="2" eb="5">
      <t>セイデンキ</t>
    </rPh>
    <rPh sb="6" eb="7">
      <t>オ</t>
    </rPh>
    <rPh sb="11" eb="13">
      <t>セツメイ</t>
    </rPh>
    <phoneticPr fontId="7"/>
  </si>
  <si>
    <t>電車に乗るときICカードを通すと通れるのはなぜだろうか、説明しましょう。</t>
    <rPh sb="0" eb="2">
      <t>デンシャ</t>
    </rPh>
    <rPh sb="3" eb="4">
      <t>ノ</t>
    </rPh>
    <rPh sb="13" eb="14">
      <t>トオ</t>
    </rPh>
    <rPh sb="16" eb="17">
      <t>トウ</t>
    </rPh>
    <rPh sb="28" eb="30">
      <t>セツメイ</t>
    </rPh>
    <phoneticPr fontId="5"/>
  </si>
  <si>
    <t>晴れの日と雨の日との違いを説明しましょう。</t>
    <rPh sb="0" eb="1">
      <t>ハ</t>
    </rPh>
    <rPh sb="3" eb="4">
      <t>ヒ</t>
    </rPh>
    <rPh sb="5" eb="6">
      <t>アメ</t>
    </rPh>
    <rPh sb="7" eb="8">
      <t>ヒ</t>
    </rPh>
    <rPh sb="10" eb="11">
      <t>チガ</t>
    </rPh>
    <rPh sb="13" eb="15">
      <t>セツメイ</t>
    </rPh>
    <phoneticPr fontId="7"/>
  </si>
  <si>
    <t>雲や雨の正体は何だろうか,説明しましょう。</t>
    <rPh sb="0" eb="1">
      <t>クモ</t>
    </rPh>
    <rPh sb="2" eb="3">
      <t>アメ</t>
    </rPh>
    <rPh sb="4" eb="6">
      <t>ショウタイ</t>
    </rPh>
    <rPh sb="7" eb="8">
      <t>ナニ</t>
    </rPh>
    <rPh sb="13" eb="15">
      <t>セツメイ</t>
    </rPh>
    <phoneticPr fontId="7"/>
  </si>
  <si>
    <t>前線が通過するとき、天気の変化が見られるのはなぜだろうか、説明しましょう。</t>
    <rPh sb="0" eb="2">
      <t>ゼンセン</t>
    </rPh>
    <rPh sb="3" eb="5">
      <t>ツウカ</t>
    </rPh>
    <rPh sb="10" eb="12">
      <t>テンキ</t>
    </rPh>
    <rPh sb="13" eb="15">
      <t>ヘンカ</t>
    </rPh>
    <rPh sb="16" eb="17">
      <t>ミ</t>
    </rPh>
    <rPh sb="29" eb="31">
      <t>セツメイ</t>
    </rPh>
    <phoneticPr fontId="7"/>
  </si>
  <si>
    <t>日本に四季があるのはなぜだろうか、説明しましょう。</t>
    <rPh sb="0" eb="2">
      <t>ニホン</t>
    </rPh>
    <rPh sb="3" eb="5">
      <t>シキ</t>
    </rPh>
    <rPh sb="17" eb="19">
      <t>セツメイ</t>
    </rPh>
    <phoneticPr fontId="7"/>
  </si>
  <si>
    <t>「光合成」とは何か，説明しましょう。</t>
    <rPh sb="1" eb="4">
      <t>コウゴウセイ</t>
    </rPh>
    <rPh sb="7" eb="8">
      <t>ナニ</t>
    </rPh>
    <rPh sb="10" eb="12">
      <t>セツメイ</t>
    </rPh>
    <phoneticPr fontId="7"/>
  </si>
  <si>
    <t>植物どのようななかま分けができるか、説明しましょう。</t>
    <rPh sb="0" eb="2">
      <t>ショクブツ</t>
    </rPh>
    <rPh sb="10" eb="11">
      <t>ワ</t>
    </rPh>
    <rPh sb="18" eb="20">
      <t>セツメイ</t>
    </rPh>
    <phoneticPr fontId="7"/>
  </si>
  <si>
    <t>気体を集められるだろうか、集め方を説明しましょう。</t>
    <rPh sb="0" eb="2">
      <t>キタイ</t>
    </rPh>
    <rPh sb="3" eb="4">
      <t>アツ</t>
    </rPh>
    <rPh sb="13" eb="14">
      <t>アツ</t>
    </rPh>
    <rPh sb="15" eb="16">
      <t>カタ</t>
    </rPh>
    <rPh sb="17" eb="19">
      <t>セツメイ</t>
    </rPh>
    <phoneticPr fontId="5"/>
  </si>
  <si>
    <t>ドライアイスの変化について説明しましょう。</t>
    <rPh sb="7" eb="9">
      <t>ヘンカ</t>
    </rPh>
    <rPh sb="13" eb="15">
      <t>セツメイ</t>
    </rPh>
    <phoneticPr fontId="7"/>
  </si>
  <si>
    <t>カメラで写真がとれるしくみは何か、説明しましょう。</t>
    <rPh sb="4" eb="6">
      <t>シャシン</t>
    </rPh>
    <rPh sb="14" eb="15">
      <t>ナニ</t>
    </rPh>
    <rPh sb="17" eb="19">
      <t>セツメイ</t>
    </rPh>
    <phoneticPr fontId="7"/>
  </si>
  <si>
    <t>水中で物体が浮くのはなぜか、説明しましょう。</t>
    <rPh sb="0" eb="2">
      <t>スイチュウ</t>
    </rPh>
    <rPh sb="3" eb="5">
      <t>ブッタイ</t>
    </rPh>
    <rPh sb="6" eb="7">
      <t>ウ</t>
    </rPh>
    <rPh sb="14" eb="16">
      <t>セツメイ</t>
    </rPh>
    <phoneticPr fontId="7"/>
  </si>
  <si>
    <t>火山が噴火するとどんなことが起きるだろうか，噴火前と噴火後の違いを説明しよう。</t>
    <rPh sb="0" eb="2">
      <t>カザン</t>
    </rPh>
    <rPh sb="3" eb="5">
      <t>フンカ</t>
    </rPh>
    <rPh sb="14" eb="15">
      <t>オ</t>
    </rPh>
    <rPh sb="22" eb="24">
      <t>フンカ</t>
    </rPh>
    <rPh sb="24" eb="25">
      <t>マエ</t>
    </rPh>
    <rPh sb="26" eb="28">
      <t>フンカ</t>
    </rPh>
    <rPh sb="28" eb="29">
      <t>ゴ</t>
    </rPh>
    <rPh sb="30" eb="31">
      <t>チガ</t>
    </rPh>
    <rPh sb="33" eb="35">
      <t>セツメイ</t>
    </rPh>
    <phoneticPr fontId="7"/>
  </si>
  <si>
    <t>地震が起きた時に起こる現象について説明しましょう。</t>
    <rPh sb="0" eb="2">
      <t>ジシン</t>
    </rPh>
    <rPh sb="3" eb="4">
      <t>オ</t>
    </rPh>
    <rPh sb="6" eb="7">
      <t>トキ</t>
    </rPh>
    <rPh sb="8" eb="9">
      <t>オ</t>
    </rPh>
    <rPh sb="11" eb="13">
      <t>ゲンショウ</t>
    </rPh>
    <rPh sb="17" eb="19">
      <t>セツメイ</t>
    </rPh>
    <phoneticPr fontId="7"/>
  </si>
  <si>
    <t>地層を見てわかることを説明しましょう。</t>
    <rPh sb="0" eb="2">
      <t>チソウ</t>
    </rPh>
    <rPh sb="3" eb="4">
      <t>ミ</t>
    </rPh>
    <rPh sb="11" eb="13">
      <t>セツメイ</t>
    </rPh>
    <phoneticPr fontId="7"/>
  </si>
  <si>
    <t>地震と火山との関係を説明しましょう。</t>
    <rPh sb="0" eb="2">
      <t>ジシン</t>
    </rPh>
    <rPh sb="3" eb="5">
      <t>カザン</t>
    </rPh>
    <rPh sb="7" eb="9">
      <t>カンケイ</t>
    </rPh>
    <rPh sb="10" eb="12">
      <t>セツメイ</t>
    </rPh>
    <phoneticPr fontId="7"/>
  </si>
  <si>
    <t>中学1年</t>
    <rPh sb="0" eb="2">
      <t>チュウガク</t>
    </rPh>
    <rPh sb="3" eb="4">
      <t>ネン</t>
    </rPh>
    <phoneticPr fontId="5"/>
  </si>
  <si>
    <t>中学2年</t>
    <rPh sb="0" eb="2">
      <t>チュウガク</t>
    </rPh>
    <rPh sb="3" eb="4">
      <t>ネン</t>
    </rPh>
    <phoneticPr fontId="5"/>
  </si>
  <si>
    <t>中学3年</t>
    <rPh sb="0" eb="2">
      <t>チュウガク</t>
    </rPh>
    <rPh sb="3" eb="4">
      <t>ネン</t>
    </rPh>
    <phoneticPr fontId="5"/>
  </si>
  <si>
    <t>学年</t>
    <rPh sb="0" eb="2">
      <t>ガクネン</t>
    </rPh>
    <phoneticPr fontId="5"/>
  </si>
  <si>
    <t>単元名</t>
    <rPh sb="0" eb="3">
      <t>タンゲンメイ</t>
    </rPh>
    <phoneticPr fontId="5"/>
  </si>
  <si>
    <t>年間活用計画
選択単元名</t>
    <rPh sb="0" eb="2">
      <t>ネンカン</t>
    </rPh>
    <rPh sb="2" eb="4">
      <t>カツヨウ</t>
    </rPh>
    <rPh sb="4" eb="6">
      <t>ケイカク</t>
    </rPh>
    <rPh sb="7" eb="9">
      <t>センタク</t>
    </rPh>
    <rPh sb="9" eb="12">
      <t>タンゲンメイ</t>
    </rPh>
    <phoneticPr fontId="5"/>
  </si>
  <si>
    <t>年間活用計画
選択番号</t>
    <rPh sb="0" eb="2">
      <t>ネンカン</t>
    </rPh>
    <rPh sb="2" eb="4">
      <t>カツヨウ</t>
    </rPh>
    <rPh sb="4" eb="6">
      <t>ケイカク</t>
    </rPh>
    <rPh sb="7" eb="9">
      <t>センタク</t>
    </rPh>
    <rPh sb="9" eb="11">
      <t>バンゴウ</t>
    </rPh>
    <phoneticPr fontId="5"/>
  </si>
  <si>
    <t>全学年</t>
    <rPh sb="0" eb="3">
      <t>ゼンガクネン</t>
    </rPh>
    <phoneticPr fontId="7"/>
  </si>
  <si>
    <t>単元一覧</t>
    <rPh sb="0" eb="2">
      <t>タンゲン</t>
    </rPh>
    <rPh sb="2" eb="4">
      <t>イチラン</t>
    </rPh>
    <phoneticPr fontId="5"/>
  </si>
  <si>
    <t>中学２年</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</si>
</sst>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16"/>
      <color theme="1"/>
      <name val="AR Pゴシック体S"/>
      <family val="3"/>
      <charset val="128"/>
    </font>
    <font>
      <sz val="6"/>
      <name val="游ゴシック"/>
      <family val="2"/>
      <charset val="128"/>
      <scheme val="minor"/>
    </font>
    <font>
      <sz val="14"/>
      <color theme="1"/>
      <name val="AR Pゴシック体S"/>
      <family val="3"/>
      <charset val="128"/>
    </font>
    <font>
      <sz val="8"/>
      <color theme="1"/>
      <name val="游ゴシック"/>
      <family val="2"/>
      <scheme val="minor"/>
    </font>
    <font>
      <sz val="14"/>
      <color theme="1"/>
      <name val="游ゴシック"/>
      <family val="2"/>
      <scheme val="minor"/>
    </font>
    <font>
      <sz val="16"/>
      <color theme="1"/>
      <name val="HG創英角ﾎﾟｯﾌﾟ体"/>
      <family val="3"/>
      <charset val="128"/>
    </font>
    <font>
      <sz val="18"/>
      <color theme="1"/>
      <name val="游ゴシック"/>
      <family val="2"/>
      <scheme val="minor"/>
    </font>
    <font>
      <sz val="18"/>
      <color theme="1"/>
      <name val="游ゴシック"/>
      <family val="3"/>
      <charset val="128"/>
      <scheme val="minor"/>
    </font>
    <font>
      <sz val="18"/>
      <color theme="1"/>
      <name val="游ゴシック"/>
      <family val="2"/>
      <charset val="128"/>
      <scheme val="minor"/>
    </font>
    <font>
      <b/>
      <sz val="9"/>
      <color indexed="81"/>
      <name val="MS P ゴシック"/>
      <family val="3"/>
      <charset val="128"/>
    </font>
  </fonts>
  <fills count="4">
    <fill>
      <patternFill patternType="none"/>
    </fill>
    <fill>
      <patternFill patternType="gray125"/>
    </fill>
    <fill>
      <patternFill patternType="solid">
        <fgColor rgb="FFFFFF00"/>
        <bgColor indexed="64"/>
      </patternFill>
    </fill>
    <fill>
      <patternFill patternType="solid">
        <fgColor rgb="FFCCFFFF"/>
        <bgColor indexed="64"/>
      </patternFill>
    </fill>
  </fills>
  <borders count="40">
    <border>
      <left/>
      <right/>
      <top/>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medium">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medium">
        <color auto="1"/>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double">
        <color indexed="64"/>
      </bottom>
      <diagonal/>
    </border>
    <border>
      <left/>
      <right/>
      <top style="medium">
        <color auto="1"/>
      </top>
      <bottom style="medium">
        <color auto="1"/>
      </bottom>
      <diagonal/>
    </border>
    <border>
      <left style="thin">
        <color auto="1"/>
      </left>
      <right style="thin">
        <color auto="1"/>
      </right>
      <top style="medium">
        <color auto="1"/>
      </top>
      <bottom style="thin">
        <color auto="1"/>
      </bottom>
      <diagonal/>
    </border>
    <border>
      <left/>
      <right/>
      <top/>
      <bottom style="medium">
        <color auto="1"/>
      </bottom>
      <diagonal/>
    </border>
    <border>
      <left style="thin">
        <color auto="1"/>
      </left>
      <right/>
      <top/>
      <bottom style="thin">
        <color auto="1"/>
      </bottom>
      <diagonal/>
    </border>
    <border>
      <left style="thin">
        <color auto="1"/>
      </left>
      <right/>
      <top style="medium">
        <color auto="1"/>
      </top>
      <bottom/>
      <diagonal/>
    </border>
    <border>
      <left style="thin">
        <color auto="1"/>
      </left>
      <right/>
      <top/>
      <bottom/>
      <diagonal/>
    </border>
    <border>
      <left style="thin">
        <color auto="1"/>
      </left>
      <right style="thin">
        <color auto="1"/>
      </right>
      <top/>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diagonal/>
    </border>
    <border>
      <left style="medium">
        <color auto="1"/>
      </left>
      <right style="thin">
        <color auto="1"/>
      </right>
      <top style="thin">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medium">
        <color auto="1"/>
      </bottom>
      <diagonal/>
    </border>
  </borders>
  <cellStyleXfs count="2">
    <xf numFmtId="0" fontId="0" fillId="0" borderId="0"/>
    <xf numFmtId="0" fontId="4" fillId="0" borderId="0">
      <alignment vertical="center"/>
    </xf>
  </cellStyleXfs>
  <cellXfs count="107">
    <xf numFmtId="0" fontId="0" fillId="0" borderId="0" xfId="0"/>
    <xf numFmtId="0" fontId="6" fillId="0" borderId="0" xfId="1" applyFont="1">
      <alignment vertical="center"/>
    </xf>
    <xf numFmtId="0" fontId="4" fillId="0" borderId="0" xfId="1" applyAlignment="1">
      <alignment vertical="center" shrinkToFit="1"/>
    </xf>
    <xf numFmtId="0" fontId="4" fillId="0" borderId="0" xfId="1" applyAlignment="1">
      <alignment horizontal="center" vertical="center"/>
    </xf>
    <xf numFmtId="0" fontId="8" fillId="0" borderId="0" xfId="1" applyFont="1">
      <alignment vertical="center"/>
    </xf>
    <xf numFmtId="0" fontId="4" fillId="0" borderId="0" xfId="1">
      <alignment vertical="center"/>
    </xf>
    <xf numFmtId="0" fontId="4" fillId="0" borderId="11" xfId="1" applyBorder="1">
      <alignment vertical="center"/>
    </xf>
    <xf numFmtId="0" fontId="4" fillId="0" borderId="11" xfId="1" applyBorder="1" applyAlignment="1">
      <alignment vertical="center" shrinkToFit="1"/>
    </xf>
    <xf numFmtId="0" fontId="4" fillId="0" borderId="11" xfId="1" applyBorder="1" applyAlignment="1">
      <alignment horizontal="center" vertical="center"/>
    </xf>
    <xf numFmtId="0" fontId="4" fillId="0" borderId="11" xfId="1" applyBorder="1" applyAlignment="1">
      <alignment vertical="center"/>
    </xf>
    <xf numFmtId="0" fontId="4" fillId="0" borderId="18" xfId="1" applyBorder="1" applyAlignment="1">
      <alignment vertical="center"/>
    </xf>
    <xf numFmtId="0" fontId="4" fillId="0" borderId="18" xfId="1" applyBorder="1" applyAlignment="1">
      <alignment vertical="center" shrinkToFit="1"/>
    </xf>
    <xf numFmtId="0" fontId="4" fillId="0" borderId="18" xfId="1" applyBorder="1" applyAlignment="1">
      <alignment horizontal="center" vertical="center"/>
    </xf>
    <xf numFmtId="0" fontId="4" fillId="0" borderId="18" xfId="1" applyBorder="1">
      <alignment vertical="center"/>
    </xf>
    <xf numFmtId="0" fontId="4" fillId="0" borderId="4" xfId="1" applyBorder="1" applyAlignment="1">
      <alignment vertical="center"/>
    </xf>
    <xf numFmtId="0" fontId="4" fillId="0" borderId="4" xfId="1" applyBorder="1" applyAlignment="1">
      <alignment vertical="center" shrinkToFit="1"/>
    </xf>
    <xf numFmtId="0" fontId="4" fillId="0" borderId="4" xfId="1" applyBorder="1" applyAlignment="1">
      <alignment horizontal="center" vertical="center"/>
    </xf>
    <xf numFmtId="0" fontId="4" fillId="0" borderId="4" xfId="1" applyBorder="1">
      <alignment vertical="center"/>
    </xf>
    <xf numFmtId="0" fontId="4" fillId="0" borderId="19" xfId="1" applyBorder="1" applyAlignment="1">
      <alignment horizontal="center" vertical="center"/>
    </xf>
    <xf numFmtId="0" fontId="4" fillId="0" borderId="19" xfId="1" applyBorder="1" applyAlignment="1">
      <alignment vertical="center" shrinkToFit="1"/>
    </xf>
    <xf numFmtId="0" fontId="4" fillId="0" borderId="19" xfId="1" applyBorder="1">
      <alignment vertical="center"/>
    </xf>
    <xf numFmtId="0" fontId="4" fillId="0" borderId="4" xfId="1" applyBorder="1" applyAlignment="1">
      <alignment vertical="center" wrapText="1"/>
    </xf>
    <xf numFmtId="0" fontId="4" fillId="0" borderId="11" xfId="1" applyBorder="1" applyAlignment="1">
      <alignment vertical="center" wrapText="1"/>
    </xf>
    <xf numFmtId="0" fontId="11" fillId="0" borderId="0" xfId="0" applyFont="1"/>
    <xf numFmtId="0" fontId="9" fillId="0" borderId="0" xfId="0" applyFont="1" applyAlignment="1">
      <alignment horizontal="right" vertical="top" wrapText="1"/>
    </xf>
    <xf numFmtId="0" fontId="10" fillId="0" borderId="0" xfId="0" applyFont="1" applyAlignment="1">
      <alignment horizontal="center" vertical="center" shrinkToFit="1"/>
    </xf>
    <xf numFmtId="0" fontId="13" fillId="2" borderId="11" xfId="1" applyFont="1" applyFill="1" applyBorder="1" applyAlignment="1" applyProtection="1">
      <alignment horizontal="right" vertical="center"/>
      <protection locked="0"/>
    </xf>
    <xf numFmtId="0" fontId="10" fillId="0" borderId="0" xfId="0" applyFont="1" applyAlignment="1">
      <alignment horizontal="center" vertical="center" shrinkToFit="1"/>
    </xf>
    <xf numFmtId="0" fontId="3" fillId="0" borderId="11" xfId="1" applyFont="1" applyBorder="1" applyAlignment="1">
      <alignment vertical="center" shrinkToFit="1"/>
    </xf>
    <xf numFmtId="0" fontId="3" fillId="0" borderId="11" xfId="1" applyFont="1" applyBorder="1">
      <alignment vertical="center"/>
    </xf>
    <xf numFmtId="0" fontId="3" fillId="0" borderId="18" xfId="1" applyFont="1" applyBorder="1">
      <alignment vertical="center"/>
    </xf>
    <xf numFmtId="0" fontId="3" fillId="0" borderId="4" xfId="1" applyFont="1" applyBorder="1" applyAlignment="1">
      <alignment vertical="center" shrinkToFit="1"/>
    </xf>
    <xf numFmtId="0" fontId="3" fillId="0" borderId="4" xfId="1" applyFont="1" applyBorder="1">
      <alignment vertical="center"/>
    </xf>
    <xf numFmtId="0" fontId="4" fillId="0" borderId="13" xfId="1" applyBorder="1" applyAlignment="1">
      <alignment vertical="center"/>
    </xf>
    <xf numFmtId="0" fontId="4" fillId="0" borderId="13" xfId="1" applyBorder="1" applyAlignment="1">
      <alignment horizontal="center" vertical="center"/>
    </xf>
    <xf numFmtId="0" fontId="4" fillId="0" borderId="13" xfId="1" applyBorder="1">
      <alignment vertical="center"/>
    </xf>
    <xf numFmtId="0" fontId="3" fillId="0" borderId="13" xfId="1" applyFont="1" applyBorder="1">
      <alignment vertical="center"/>
    </xf>
    <xf numFmtId="0" fontId="2" fillId="0" borderId="4" xfId="1" applyFont="1" applyBorder="1">
      <alignment vertical="center"/>
    </xf>
    <xf numFmtId="0" fontId="2" fillId="0" borderId="11" xfId="1" applyFont="1" applyBorder="1">
      <alignment vertical="center"/>
    </xf>
    <xf numFmtId="0" fontId="3" fillId="0" borderId="18" xfId="1" applyFont="1" applyBorder="1" applyAlignment="1">
      <alignment vertical="center" shrinkToFit="1"/>
    </xf>
    <xf numFmtId="0" fontId="0" fillId="0" borderId="0" xfId="0" applyAlignment="1" applyProtection="1">
      <alignment vertical="top" wrapText="1"/>
    </xf>
    <xf numFmtId="0" fontId="0" fillId="0" borderId="0" xfId="0" applyProtection="1"/>
    <xf numFmtId="0" fontId="0" fillId="0" borderId="0" xfId="0" applyAlignment="1" applyProtection="1">
      <alignment horizontal="center" vertical="center"/>
    </xf>
    <xf numFmtId="0" fontId="0" fillId="0" borderId="1" xfId="0" applyBorder="1" applyProtection="1"/>
    <xf numFmtId="0" fontId="0" fillId="0" borderId="20" xfId="0" applyBorder="1" applyProtection="1"/>
    <xf numFmtId="0" fontId="0" fillId="0" borderId="20" xfId="0" applyBorder="1" applyAlignment="1" applyProtection="1">
      <alignment horizontal="center" vertical="center"/>
    </xf>
    <xf numFmtId="0" fontId="0" fillId="0" borderId="2" xfId="0" applyBorder="1" applyProtection="1"/>
    <xf numFmtId="0" fontId="0" fillId="0" borderId="2" xfId="0" applyBorder="1" applyAlignment="1" applyProtection="1">
      <alignment vertical="top" wrapText="1"/>
    </xf>
    <xf numFmtId="0" fontId="0" fillId="0" borderId="0" xfId="0" applyBorder="1" applyAlignment="1" applyProtection="1">
      <alignment horizontal="center" vertical="center"/>
    </xf>
    <xf numFmtId="0" fontId="0" fillId="0" borderId="23" xfId="0" applyBorder="1" applyProtection="1"/>
    <xf numFmtId="0" fontId="0" fillId="0" borderId="5" xfId="0" applyBorder="1" applyProtection="1"/>
    <xf numFmtId="0" fontId="0" fillId="0" borderId="21" xfId="0" applyBorder="1" applyAlignment="1" applyProtection="1">
      <alignment horizontal="center" vertical="center"/>
    </xf>
    <xf numFmtId="0" fontId="0" fillId="0" borderId="12" xfId="0" applyBorder="1" applyAlignment="1" applyProtection="1">
      <alignment vertical="top" wrapText="1"/>
    </xf>
    <xf numFmtId="0" fontId="0" fillId="0" borderId="5" xfId="0" applyBorder="1" applyAlignment="1" applyProtection="1">
      <alignment vertical="top" wrapText="1"/>
    </xf>
    <xf numFmtId="0" fontId="0" fillId="0" borderId="11" xfId="0" applyBorder="1" applyAlignment="1" applyProtection="1"/>
    <xf numFmtId="0" fontId="0" fillId="0" borderId="10" xfId="0" applyBorder="1" applyProtection="1"/>
    <xf numFmtId="0" fontId="0" fillId="0" borderId="12" xfId="0" applyBorder="1" applyProtection="1"/>
    <xf numFmtId="0" fontId="0" fillId="0" borderId="11" xfId="0" applyBorder="1" applyAlignment="1" applyProtection="1">
      <alignment horizontal="center" vertical="center"/>
    </xf>
    <xf numFmtId="0" fontId="0" fillId="0" borderId="22" xfId="0" applyBorder="1" applyAlignment="1" applyProtection="1">
      <alignment horizontal="center" vertical="center"/>
    </xf>
    <xf numFmtId="0" fontId="0" fillId="0" borderId="14" xfId="0" applyBorder="1" applyProtection="1"/>
    <xf numFmtId="0" fontId="0" fillId="0" borderId="8" xfId="0" applyBorder="1" applyProtection="1"/>
    <xf numFmtId="0" fontId="0" fillId="0" borderId="7" xfId="0" applyBorder="1" applyAlignment="1" applyProtection="1">
      <alignment horizontal="center" vertical="center"/>
    </xf>
    <xf numFmtId="0" fontId="0" fillId="0" borderId="8" xfId="0" applyBorder="1" applyAlignment="1" applyProtection="1">
      <alignment vertical="top" wrapText="1"/>
    </xf>
    <xf numFmtId="0" fontId="3" fillId="0" borderId="13" xfId="1" applyFont="1" applyBorder="1" applyAlignment="1">
      <alignment vertical="center" shrinkToFit="1"/>
    </xf>
    <xf numFmtId="0" fontId="3" fillId="0" borderId="26" xfId="1" applyFont="1" applyBorder="1" applyAlignment="1">
      <alignment vertical="center" shrinkToFit="1"/>
    </xf>
    <xf numFmtId="0" fontId="1" fillId="0" borderId="28" xfId="1" applyFont="1" applyBorder="1" applyAlignment="1">
      <alignment vertical="center" wrapText="1" shrinkToFit="1"/>
    </xf>
    <xf numFmtId="0" fontId="4" fillId="2" borderId="8" xfId="1" applyFill="1" applyBorder="1" applyAlignment="1">
      <alignment vertical="center" shrinkToFit="1"/>
    </xf>
    <xf numFmtId="0" fontId="0" fillId="0" borderId="13" xfId="0" applyBorder="1" applyAlignment="1" applyProtection="1"/>
    <xf numFmtId="0" fontId="0" fillId="0" borderId="30" xfId="0" applyBorder="1" applyAlignment="1" applyProtection="1"/>
    <xf numFmtId="0" fontId="0" fillId="0" borderId="4" xfId="0" applyBorder="1" applyAlignment="1" applyProtection="1"/>
    <xf numFmtId="0" fontId="0" fillId="0" borderId="27" xfId="0" applyBorder="1" applyProtection="1"/>
    <xf numFmtId="0" fontId="0" fillId="0" borderId="21" xfId="0" applyBorder="1" applyAlignment="1" applyProtection="1"/>
    <xf numFmtId="0" fontId="0" fillId="0" borderId="28" xfId="0" applyBorder="1" applyAlignment="1" applyProtection="1"/>
    <xf numFmtId="0" fontId="0" fillId="0" borderId="31" xfId="0" applyBorder="1" applyProtection="1"/>
    <xf numFmtId="0" fontId="0" fillId="0" borderId="12" xfId="0" applyBorder="1" applyAlignment="1" applyProtection="1"/>
    <xf numFmtId="0" fontId="0" fillId="0" borderId="29" xfId="0" applyBorder="1" applyProtection="1"/>
    <xf numFmtId="0" fontId="0" fillId="0" borderId="7" xfId="0" applyBorder="1" applyAlignment="1" applyProtection="1"/>
    <xf numFmtId="0" fontId="0" fillId="0" borderId="8" xfId="0" applyBorder="1" applyAlignment="1" applyProtection="1"/>
    <xf numFmtId="0" fontId="0" fillId="0" borderId="35" xfId="0" applyBorder="1" applyAlignment="1" applyProtection="1"/>
    <xf numFmtId="0" fontId="0" fillId="0" borderId="36" xfId="0" applyBorder="1" applyAlignment="1" applyProtection="1"/>
    <xf numFmtId="0" fontId="0" fillId="0" borderId="37" xfId="0" applyBorder="1" applyProtection="1"/>
    <xf numFmtId="0" fontId="0" fillId="0" borderId="5" xfId="0" applyBorder="1" applyAlignment="1" applyProtection="1"/>
    <xf numFmtId="0" fontId="0" fillId="3" borderId="38" xfId="0" applyFill="1" applyBorder="1" applyProtection="1"/>
    <xf numFmtId="0" fontId="0" fillId="3" borderId="26" xfId="0" applyFill="1" applyBorder="1" applyAlignment="1" applyProtection="1">
      <alignment vertical="top"/>
    </xf>
    <xf numFmtId="0" fontId="0" fillId="3" borderId="39" xfId="0" applyFill="1" applyBorder="1" applyAlignment="1" applyProtection="1">
      <alignment vertical="top"/>
    </xf>
    <xf numFmtId="0" fontId="0" fillId="2" borderId="9" xfId="0" applyFill="1" applyBorder="1" applyAlignment="1" applyProtection="1">
      <alignment vertical="top"/>
      <protection locked="0"/>
    </xf>
    <xf numFmtId="0" fontId="0" fillId="2" borderId="3" xfId="0" applyFill="1" applyBorder="1" applyAlignment="1" applyProtection="1">
      <alignment vertical="top"/>
      <protection locked="0"/>
    </xf>
    <xf numFmtId="0" fontId="0" fillId="2" borderId="6" xfId="0" applyFill="1" applyBorder="1" applyAlignment="1" applyProtection="1">
      <alignment vertical="top"/>
      <protection locked="0"/>
    </xf>
    <xf numFmtId="0" fontId="12" fillId="0" borderId="10" xfId="1" applyFont="1" applyBorder="1" applyAlignment="1" applyProtection="1">
      <alignment vertical="center"/>
    </xf>
    <xf numFmtId="0" fontId="12" fillId="0" borderId="15" xfId="1" applyFont="1" applyBorder="1" applyAlignment="1" applyProtection="1">
      <alignment vertical="center"/>
    </xf>
    <xf numFmtId="0" fontId="0" fillId="0" borderId="15" xfId="0" applyBorder="1" applyAlignment="1" applyProtection="1">
      <alignment vertical="center"/>
    </xf>
    <xf numFmtId="0" fontId="0" fillId="0" borderId="16" xfId="0" applyBorder="1" applyAlignment="1" applyProtection="1">
      <alignment vertical="center"/>
    </xf>
    <xf numFmtId="0" fontId="14" fillId="0" borderId="10" xfId="1" applyFont="1" applyBorder="1" applyAlignment="1" applyProtection="1">
      <alignment horizontal="center" vertical="center" shrinkToFit="1"/>
    </xf>
    <xf numFmtId="0" fontId="14" fillId="0" borderId="16" xfId="0" applyFont="1" applyBorder="1" applyAlignment="1" applyProtection="1">
      <alignment horizontal="center" shrinkToFit="1"/>
    </xf>
    <xf numFmtId="0" fontId="0" fillId="2" borderId="24" xfId="0" applyFill="1" applyBorder="1" applyAlignment="1" applyProtection="1">
      <alignment vertical="top"/>
      <protection locked="0"/>
    </xf>
    <xf numFmtId="0" fontId="0" fillId="0" borderId="25" xfId="0" applyBorder="1" applyAlignment="1" applyProtection="1">
      <alignment vertical="top"/>
      <protection locked="0"/>
    </xf>
    <xf numFmtId="0" fontId="0" fillId="0" borderId="17" xfId="0" applyBorder="1" applyAlignment="1" applyProtection="1">
      <alignment vertical="top"/>
      <protection locked="0"/>
    </xf>
    <xf numFmtId="0" fontId="0" fillId="0" borderId="32" xfId="0" applyBorder="1" applyAlignment="1" applyProtection="1"/>
    <xf numFmtId="0" fontId="0" fillId="0" borderId="33" xfId="0" applyBorder="1" applyAlignment="1" applyProtection="1"/>
    <xf numFmtId="0" fontId="0" fillId="0" borderId="34" xfId="0" applyBorder="1" applyAlignment="1" applyProtection="1"/>
    <xf numFmtId="0" fontId="10" fillId="0" borderId="0" xfId="0" applyFont="1" applyAlignment="1">
      <alignment horizontal="center" vertical="center" shrinkToFit="1"/>
    </xf>
    <xf numFmtId="0" fontId="9" fillId="0" borderId="0" xfId="0" applyFont="1" applyAlignment="1">
      <alignment vertical="top" wrapText="1"/>
    </xf>
    <xf numFmtId="0" fontId="0" fillId="0" borderId="0" xfId="0" applyAlignment="1"/>
    <xf numFmtId="0" fontId="1" fillId="0" borderId="27" xfId="1" applyFont="1" applyBorder="1" applyAlignment="1">
      <alignment vertical="center" wrapText="1"/>
    </xf>
    <xf numFmtId="0" fontId="0" fillId="0" borderId="21" xfId="0" applyBorder="1" applyAlignment="1">
      <alignment vertical="center"/>
    </xf>
    <xf numFmtId="0" fontId="4" fillId="2" borderId="29" xfId="1" applyFill="1" applyBorder="1" applyAlignment="1" applyProtection="1">
      <alignment horizontal="center" vertical="center"/>
      <protection locked="0"/>
    </xf>
    <xf numFmtId="0" fontId="0" fillId="2" borderId="7" xfId="0" applyFill="1" applyBorder="1" applyAlignment="1" applyProtection="1">
      <alignment horizontal="center" vertical="center"/>
      <protection locked="0"/>
    </xf>
  </cellXfs>
  <cellStyles count="2">
    <cellStyle name="標準" xfId="0" builtinId="0"/>
    <cellStyle name="標準 2" xfId="1"/>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0</xdr:col>
      <xdr:colOff>2883244</xdr:colOff>
      <xdr:row>0</xdr:row>
      <xdr:rowOff>1920241</xdr:rowOff>
    </xdr:to>
    <xdr:pic>
      <xdr:nvPicPr>
        <xdr:cNvPr id="3" name="図 2">
          <a:extLst>
            <a:ext uri="{FF2B5EF4-FFF2-40B4-BE49-F238E27FC236}">
              <a16:creationId xmlns:a16="http://schemas.microsoft.com/office/drawing/2014/main" id="{A70AB313-D4FE-4448-BAAB-4F0E55EDD81E}"/>
            </a:ext>
          </a:extLst>
        </xdr:cNvPr>
        <xdr:cNvPicPr>
          <a:picLocks noChangeAspect="1"/>
        </xdr:cNvPicPr>
      </xdr:nvPicPr>
      <xdr:blipFill>
        <a:blip xmlns:r="http://schemas.openxmlformats.org/officeDocument/2006/relationships" r:embed="rId1"/>
        <a:stretch>
          <a:fillRect/>
        </a:stretch>
      </xdr:blipFill>
      <xdr:spPr>
        <a:xfrm>
          <a:off x="1" y="1"/>
          <a:ext cx="2883243" cy="1920240"/>
        </a:xfrm>
        <a:prstGeom prst="rect">
          <a:avLst/>
        </a:prstGeom>
      </xdr:spPr>
    </xdr:pic>
    <xdr:clientData/>
  </xdr:twoCellAnchor>
  <xdr:twoCellAnchor editAs="oneCell">
    <xdr:from>
      <xdr:col>1</xdr:col>
      <xdr:colOff>0</xdr:colOff>
      <xdr:row>0</xdr:row>
      <xdr:rowOff>1</xdr:rowOff>
    </xdr:from>
    <xdr:to>
      <xdr:col>1</xdr:col>
      <xdr:colOff>2764971</xdr:colOff>
      <xdr:row>0</xdr:row>
      <xdr:rowOff>1935481</xdr:rowOff>
    </xdr:to>
    <xdr:pic>
      <xdr:nvPicPr>
        <xdr:cNvPr id="5" name="図 4">
          <a:extLst>
            <a:ext uri="{FF2B5EF4-FFF2-40B4-BE49-F238E27FC236}">
              <a16:creationId xmlns:a16="http://schemas.microsoft.com/office/drawing/2014/main" id="{0D23D9D6-83D9-4BBC-AB89-A82BA023A9E2}"/>
            </a:ext>
          </a:extLst>
        </xdr:cNvPr>
        <xdr:cNvPicPr>
          <a:picLocks noChangeAspect="1"/>
        </xdr:cNvPicPr>
      </xdr:nvPicPr>
      <xdr:blipFill>
        <a:blip xmlns:r="http://schemas.openxmlformats.org/officeDocument/2006/relationships" r:embed="rId2"/>
        <a:stretch>
          <a:fillRect/>
        </a:stretch>
      </xdr:blipFill>
      <xdr:spPr>
        <a:xfrm>
          <a:off x="3413760" y="1"/>
          <a:ext cx="2764971" cy="193548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2</xdr:col>
      <xdr:colOff>9525</xdr:colOff>
      <xdr:row>2</xdr:row>
      <xdr:rowOff>9525</xdr:rowOff>
    </xdr:from>
    <xdr:to>
      <xdr:col>6</xdr:col>
      <xdr:colOff>310515</xdr:colOff>
      <xdr:row>12</xdr:row>
      <xdr:rowOff>180975</xdr:rowOff>
    </xdr:to>
    <xdr:sp macro="" textlink="">
      <xdr:nvSpPr>
        <xdr:cNvPr id="2" name="角丸四角形 1">
          <a:extLst>
            <a:ext uri="{FF2B5EF4-FFF2-40B4-BE49-F238E27FC236}">
              <a16:creationId xmlns:a16="http://schemas.microsoft.com/office/drawing/2014/main" id="{00000000-0008-0000-0A00-000002000000}"/>
            </a:ext>
          </a:extLst>
        </xdr:cNvPr>
        <xdr:cNvSpPr/>
      </xdr:nvSpPr>
      <xdr:spPr>
        <a:xfrm>
          <a:off x="1085850" y="485775"/>
          <a:ext cx="3329940" cy="3028950"/>
        </a:xfrm>
        <a:prstGeom prst="round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just">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＜学習前＞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9525</xdr:colOff>
      <xdr:row>2</xdr:row>
      <xdr:rowOff>28575</xdr:rowOff>
    </xdr:from>
    <xdr:to>
      <xdr:col>11</xdr:col>
      <xdr:colOff>310515</xdr:colOff>
      <xdr:row>12</xdr:row>
      <xdr:rowOff>200025</xdr:rowOff>
    </xdr:to>
    <xdr:sp macro="" textlink="">
      <xdr:nvSpPr>
        <xdr:cNvPr id="3" name="角丸四角形 2">
          <a:extLst>
            <a:ext uri="{FF2B5EF4-FFF2-40B4-BE49-F238E27FC236}">
              <a16:creationId xmlns:a16="http://schemas.microsoft.com/office/drawing/2014/main" id="{00000000-0008-0000-0A00-000003000000}"/>
            </a:ext>
          </a:extLst>
        </xdr:cNvPr>
        <xdr:cNvSpPr/>
      </xdr:nvSpPr>
      <xdr:spPr>
        <a:xfrm>
          <a:off x="4800600" y="504825"/>
          <a:ext cx="3234690" cy="3028950"/>
        </a:xfrm>
        <a:prstGeom prst="roundRect">
          <a:avLst/>
        </a:prstGeom>
        <a:no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algn="l">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＜学習後＞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342900</xdr:colOff>
      <xdr:row>6</xdr:row>
      <xdr:rowOff>76200</xdr:rowOff>
    </xdr:from>
    <xdr:to>
      <xdr:col>6</xdr:col>
      <xdr:colOff>595630</xdr:colOff>
      <xdr:row>9</xdr:row>
      <xdr:rowOff>33020</xdr:rowOff>
    </xdr:to>
    <xdr:sp macro="" textlink="">
      <xdr:nvSpPr>
        <xdr:cNvPr id="4" name="右矢印 3">
          <a:extLst>
            <a:ext uri="{FF2B5EF4-FFF2-40B4-BE49-F238E27FC236}">
              <a16:creationId xmlns:a16="http://schemas.microsoft.com/office/drawing/2014/main" id="{00000000-0008-0000-0A00-000004000000}"/>
            </a:ext>
          </a:extLst>
        </xdr:cNvPr>
        <xdr:cNvSpPr/>
      </xdr:nvSpPr>
      <xdr:spPr>
        <a:xfrm>
          <a:off x="4448175" y="1695450"/>
          <a:ext cx="252730" cy="86169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4</xdr:col>
      <xdr:colOff>676275</xdr:colOff>
      <xdr:row>11</xdr:row>
      <xdr:rowOff>219075</xdr:rowOff>
    </xdr:from>
    <xdr:to>
      <xdr:col>9</xdr:col>
      <xdr:colOff>57785</xdr:colOff>
      <xdr:row>13</xdr:row>
      <xdr:rowOff>219710</xdr:rowOff>
    </xdr:to>
    <xdr:sp macro="" textlink="">
      <xdr:nvSpPr>
        <xdr:cNvPr id="5" name="アーチ 4">
          <a:extLst>
            <a:ext uri="{FF2B5EF4-FFF2-40B4-BE49-F238E27FC236}">
              <a16:creationId xmlns:a16="http://schemas.microsoft.com/office/drawing/2014/main" id="{00000000-0008-0000-0A00-000005000000}"/>
            </a:ext>
          </a:extLst>
        </xdr:cNvPr>
        <xdr:cNvSpPr/>
      </xdr:nvSpPr>
      <xdr:spPr>
        <a:xfrm rot="10800000">
          <a:off x="3200400" y="3314700"/>
          <a:ext cx="3020060" cy="476885"/>
        </a:xfrm>
        <a:prstGeom prst="blockArc">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276225</xdr:colOff>
      <xdr:row>13</xdr:row>
      <xdr:rowOff>219075</xdr:rowOff>
    </xdr:from>
    <xdr:to>
      <xdr:col>7</xdr:col>
      <xdr:colOff>184150</xdr:colOff>
      <xdr:row>15</xdr:row>
      <xdr:rowOff>170815</xdr:rowOff>
    </xdr:to>
    <xdr:sp macro="" textlink="">
      <xdr:nvSpPr>
        <xdr:cNvPr id="6" name="下矢印 5">
          <a:extLst>
            <a:ext uri="{FF2B5EF4-FFF2-40B4-BE49-F238E27FC236}">
              <a16:creationId xmlns:a16="http://schemas.microsoft.com/office/drawing/2014/main" id="{00000000-0008-0000-0A00-000006000000}"/>
            </a:ext>
          </a:extLst>
        </xdr:cNvPr>
        <xdr:cNvSpPr/>
      </xdr:nvSpPr>
      <xdr:spPr>
        <a:xfrm>
          <a:off x="4381500" y="3790950"/>
          <a:ext cx="593725" cy="42799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xdr:col>
      <xdr:colOff>523875</xdr:colOff>
      <xdr:row>15</xdr:row>
      <xdr:rowOff>190500</xdr:rowOff>
    </xdr:from>
    <xdr:to>
      <xdr:col>11</xdr:col>
      <xdr:colOff>99695</xdr:colOff>
      <xdr:row>26</xdr:row>
      <xdr:rowOff>177165</xdr:rowOff>
    </xdr:to>
    <xdr:sp macro="" textlink="">
      <xdr:nvSpPr>
        <xdr:cNvPr id="7" name="角丸四角形 6">
          <a:extLst>
            <a:ext uri="{FF2B5EF4-FFF2-40B4-BE49-F238E27FC236}">
              <a16:creationId xmlns:a16="http://schemas.microsoft.com/office/drawing/2014/main" id="{00000000-0008-0000-0A00-000007000000}"/>
            </a:ext>
          </a:extLst>
        </xdr:cNvPr>
        <xdr:cNvSpPr/>
      </xdr:nvSpPr>
      <xdr:spPr>
        <a:xfrm>
          <a:off x="1600200" y="4238625"/>
          <a:ext cx="6224270" cy="2606040"/>
        </a:xfrm>
        <a:prstGeom prst="roundRect">
          <a:avLst/>
        </a:prstGeom>
        <a:solidFill>
          <a:sysClr val="window" lastClr="FFFFFF"/>
        </a:solid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effectLst/>
              <a:latin typeface="+mn-lt"/>
              <a:ea typeface="+mn-ea"/>
              <a:cs typeface="+mn-cs"/>
            </a:rPr>
            <a:t>学習前・学習後の問意を比べて，毎時間のキーワードだと思ったことを見返して，考えたこと，思ったこと，感想をまとめてみよう。</a:t>
          </a:r>
        </a:p>
        <a:p>
          <a:pPr algn="l">
            <a:spcAft>
              <a:spcPts val="0"/>
            </a:spcAft>
          </a:pP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xdr:row>
      <xdr:rowOff>228600</xdr:rowOff>
    </xdr:from>
    <xdr:to>
      <xdr:col>16</xdr:col>
      <xdr:colOff>457200</xdr:colOff>
      <xdr:row>4</xdr:row>
      <xdr:rowOff>409575</xdr:rowOff>
    </xdr:to>
    <xdr:sp macro="" textlink="">
      <xdr:nvSpPr>
        <xdr:cNvPr id="8" name="テキスト ボックス 2">
          <a:extLst>
            <a:ext uri="{FF2B5EF4-FFF2-40B4-BE49-F238E27FC236}">
              <a16:creationId xmlns:a16="http://schemas.microsoft.com/office/drawing/2014/main" id="{00000000-0008-0000-0A00-000008000000}"/>
            </a:ext>
          </a:extLst>
        </xdr:cNvPr>
        <xdr:cNvSpPr txBox="1">
          <a:spLocks noChangeArrowheads="1"/>
        </xdr:cNvSpPr>
      </xdr:nvSpPr>
      <xdr:spPr bwMode="auto">
        <a:xfrm>
          <a:off x="9001125" y="704850"/>
          <a:ext cx="2609850" cy="657225"/>
        </a:xfrm>
        <a:prstGeom prst="rect">
          <a:avLst/>
        </a:prstGeom>
        <a:solidFill>
          <a:srgbClr val="FFFFFF"/>
        </a:solidFill>
        <a:ln w="9525">
          <a:solidFill>
            <a:srgbClr val="000000"/>
          </a:solidFill>
          <a:miter lim="800000"/>
          <a:headEnd/>
          <a:tailEnd/>
        </a:ln>
      </xdr:spPr>
      <xdr:txBody>
        <a:bodyPr rot="0" vert="horz" wrap="square" lIns="91440" tIns="45720" rIns="91440" bIns="45720" anchor="ctr" anchorCtr="0">
          <a:noAutofit/>
        </a:bodyPr>
        <a:lstStyle/>
        <a:p>
          <a:pPr algn="ctr">
            <a:spcAft>
              <a:spcPts val="0"/>
            </a:spcAft>
          </a:pPr>
          <a:r>
            <a:rPr lang="ja-JP" sz="2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振り返りシート</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13</xdr:col>
      <xdr:colOff>0</xdr:colOff>
      <xdr:row>6</xdr:row>
      <xdr:rowOff>142875</xdr:rowOff>
    </xdr:from>
    <xdr:to>
      <xdr:col>16</xdr:col>
      <xdr:colOff>419100</xdr:colOff>
      <xdr:row>10</xdr:row>
      <xdr:rowOff>57150</xdr:rowOff>
    </xdr:to>
    <xdr:sp macro="" textlink="">
      <xdr:nvSpPr>
        <xdr:cNvPr id="9" name="角丸四角形 8">
          <a:extLst>
            <a:ext uri="{FF2B5EF4-FFF2-40B4-BE49-F238E27FC236}">
              <a16:creationId xmlns:a16="http://schemas.microsoft.com/office/drawing/2014/main" id="{00000000-0008-0000-0A00-000009000000}"/>
            </a:ext>
          </a:extLst>
        </xdr:cNvPr>
        <xdr:cNvSpPr/>
      </xdr:nvSpPr>
      <xdr:spPr>
        <a:xfrm>
          <a:off x="9096375" y="1762125"/>
          <a:ext cx="2476500" cy="1057275"/>
        </a:xfrm>
        <a:prstGeom prst="roundRect">
          <a:avLst/>
        </a:prstGeom>
        <a:noFill/>
        <a:ln w="19050">
          <a:prstDash val="sysDash"/>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800" kern="100">
              <a:effectLst/>
              <a:latin typeface="ＭＳ 明朝" panose="02020609040205080304" pitchFamily="17" charset="-128"/>
              <a:ea typeface="ＭＳ 明朝" panose="02020609040205080304" pitchFamily="17" charset="-128"/>
              <a:cs typeface="Times New Roman" panose="02020603050405020304" pitchFamily="18" charset="0"/>
            </a:rPr>
            <a:t>単元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21</xdr:row>
      <xdr:rowOff>104775</xdr:rowOff>
    </xdr:from>
    <xdr:to>
      <xdr:col>16</xdr:col>
      <xdr:colOff>220345</xdr:colOff>
      <xdr:row>23</xdr:row>
      <xdr:rowOff>36830</xdr:rowOff>
    </xdr:to>
    <xdr:sp macro="" textlink="">
      <xdr:nvSpPr>
        <xdr:cNvPr id="10" name="テキスト ボックス 11">
          <a:extLst>
            <a:ext uri="{FF2B5EF4-FFF2-40B4-BE49-F238E27FC236}">
              <a16:creationId xmlns:a16="http://schemas.microsoft.com/office/drawing/2014/main" id="{00000000-0008-0000-0A00-00000A000000}"/>
            </a:ext>
          </a:extLst>
        </xdr:cNvPr>
        <xdr:cNvSpPr txBox="1"/>
      </xdr:nvSpPr>
      <xdr:spPr>
        <a:xfrm>
          <a:off x="9001125" y="5581650"/>
          <a:ext cx="2372995" cy="40830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indent="457200"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年　　組　　　番</a:t>
          </a:r>
        </a:p>
      </xdr:txBody>
    </xdr:sp>
    <xdr:clientData/>
  </xdr:twoCellAnchor>
  <xdr:twoCellAnchor>
    <xdr:from>
      <xdr:col>12</xdr:col>
      <xdr:colOff>314325</xdr:colOff>
      <xdr:row>24</xdr:row>
      <xdr:rowOff>9525</xdr:rowOff>
    </xdr:from>
    <xdr:to>
      <xdr:col>16</xdr:col>
      <xdr:colOff>508635</xdr:colOff>
      <xdr:row>26</xdr:row>
      <xdr:rowOff>19050</xdr:rowOff>
    </xdr:to>
    <xdr:sp macro="" textlink="">
      <xdr:nvSpPr>
        <xdr:cNvPr id="11" name="テキスト ボックス 12">
          <a:extLst>
            <a:ext uri="{FF2B5EF4-FFF2-40B4-BE49-F238E27FC236}">
              <a16:creationId xmlns:a16="http://schemas.microsoft.com/office/drawing/2014/main" id="{00000000-0008-0000-0A00-00000B000000}"/>
            </a:ext>
          </a:extLst>
        </xdr:cNvPr>
        <xdr:cNvSpPr txBox="1"/>
      </xdr:nvSpPr>
      <xdr:spPr>
        <a:xfrm>
          <a:off x="8724900" y="6200775"/>
          <a:ext cx="2937510" cy="48577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氏名</a:t>
          </a:r>
        </a:p>
      </xdr:txBody>
    </xdr:sp>
    <xdr:clientData/>
  </xdr:twoCellAnchor>
  <xdr:twoCellAnchor>
    <xdr:from>
      <xdr:col>2</xdr:col>
      <xdr:colOff>9525</xdr:colOff>
      <xdr:row>28</xdr:row>
      <xdr:rowOff>295275</xdr:rowOff>
    </xdr:from>
    <xdr:to>
      <xdr:col>5</xdr:col>
      <xdr:colOff>688975</xdr:colOff>
      <xdr:row>36</xdr:row>
      <xdr:rowOff>25400</xdr:rowOff>
    </xdr:to>
    <xdr:sp macro="" textlink="">
      <xdr:nvSpPr>
        <xdr:cNvPr id="12" name="角丸四角形 11">
          <a:extLst>
            <a:ext uri="{FF2B5EF4-FFF2-40B4-BE49-F238E27FC236}">
              <a16:creationId xmlns:a16="http://schemas.microsoft.com/office/drawing/2014/main" id="{00000000-0008-0000-0A00-00000C000000}"/>
            </a:ext>
          </a:extLst>
        </xdr:cNvPr>
        <xdr:cNvSpPr/>
      </xdr:nvSpPr>
      <xdr:spPr>
        <a:xfrm>
          <a:off x="1085850" y="728662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①</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29</xdr:row>
      <xdr:rowOff>0</xdr:rowOff>
    </xdr:from>
    <xdr:to>
      <xdr:col>10</xdr:col>
      <xdr:colOff>765175</xdr:colOff>
      <xdr:row>36</xdr:row>
      <xdr:rowOff>34925</xdr:rowOff>
    </xdr:to>
    <xdr:sp macro="" textlink="">
      <xdr:nvSpPr>
        <xdr:cNvPr id="13" name="角丸四角形 12">
          <a:extLst>
            <a:ext uri="{FF2B5EF4-FFF2-40B4-BE49-F238E27FC236}">
              <a16:creationId xmlns:a16="http://schemas.microsoft.com/office/drawing/2014/main" id="{00000000-0008-0000-0A00-00000D000000}"/>
            </a:ext>
          </a:extLst>
        </xdr:cNvPr>
        <xdr:cNvSpPr/>
      </xdr:nvSpPr>
      <xdr:spPr>
        <a:xfrm>
          <a:off x="4791075" y="72961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29</xdr:row>
      <xdr:rowOff>0</xdr:rowOff>
    </xdr:from>
    <xdr:to>
      <xdr:col>16</xdr:col>
      <xdr:colOff>174625</xdr:colOff>
      <xdr:row>36</xdr:row>
      <xdr:rowOff>34925</xdr:rowOff>
    </xdr:to>
    <xdr:sp macro="" textlink="">
      <xdr:nvSpPr>
        <xdr:cNvPr id="14" name="角丸四角形 13">
          <a:extLst>
            <a:ext uri="{FF2B5EF4-FFF2-40B4-BE49-F238E27FC236}">
              <a16:creationId xmlns:a16="http://schemas.microsoft.com/office/drawing/2014/main" id="{00000000-0008-0000-0A00-00000E000000}"/>
            </a:ext>
          </a:extLst>
        </xdr:cNvPr>
        <xdr:cNvSpPr/>
      </xdr:nvSpPr>
      <xdr:spPr>
        <a:xfrm>
          <a:off x="8410575" y="72961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xdr:col>
      <xdr:colOff>19050</xdr:colOff>
      <xdr:row>37</xdr:row>
      <xdr:rowOff>19050</xdr:rowOff>
    </xdr:from>
    <xdr:to>
      <xdr:col>5</xdr:col>
      <xdr:colOff>698500</xdr:colOff>
      <xdr:row>44</xdr:row>
      <xdr:rowOff>53975</xdr:rowOff>
    </xdr:to>
    <xdr:sp macro="" textlink="">
      <xdr:nvSpPr>
        <xdr:cNvPr id="15" name="角丸四角形 14">
          <a:extLst>
            <a:ext uri="{FF2B5EF4-FFF2-40B4-BE49-F238E27FC236}">
              <a16:creationId xmlns:a16="http://schemas.microsoft.com/office/drawing/2014/main" id="{00000000-0008-0000-0A00-00000F000000}"/>
            </a:ext>
          </a:extLst>
        </xdr:cNvPr>
        <xdr:cNvSpPr/>
      </xdr:nvSpPr>
      <xdr:spPr>
        <a:xfrm>
          <a:off x="1095375" y="92202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19050</xdr:colOff>
      <xdr:row>37</xdr:row>
      <xdr:rowOff>28575</xdr:rowOff>
    </xdr:from>
    <xdr:to>
      <xdr:col>11</xdr:col>
      <xdr:colOff>3175</xdr:colOff>
      <xdr:row>44</xdr:row>
      <xdr:rowOff>63500</xdr:rowOff>
    </xdr:to>
    <xdr:sp macro="" textlink="">
      <xdr:nvSpPr>
        <xdr:cNvPr id="16" name="角丸四角形 15">
          <a:extLst>
            <a:ext uri="{FF2B5EF4-FFF2-40B4-BE49-F238E27FC236}">
              <a16:creationId xmlns:a16="http://schemas.microsoft.com/office/drawing/2014/main" id="{00000000-0008-0000-0A00-000010000000}"/>
            </a:ext>
          </a:extLst>
        </xdr:cNvPr>
        <xdr:cNvSpPr/>
      </xdr:nvSpPr>
      <xdr:spPr>
        <a:xfrm>
          <a:off x="4810125" y="922972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19050</xdr:colOff>
      <xdr:row>37</xdr:row>
      <xdr:rowOff>19050</xdr:rowOff>
    </xdr:from>
    <xdr:to>
      <xdr:col>16</xdr:col>
      <xdr:colOff>193675</xdr:colOff>
      <xdr:row>44</xdr:row>
      <xdr:rowOff>53975</xdr:rowOff>
    </xdr:to>
    <xdr:sp macro="" textlink="">
      <xdr:nvSpPr>
        <xdr:cNvPr id="17" name="角丸四角形 16">
          <a:extLst>
            <a:ext uri="{FF2B5EF4-FFF2-40B4-BE49-F238E27FC236}">
              <a16:creationId xmlns:a16="http://schemas.microsoft.com/office/drawing/2014/main" id="{00000000-0008-0000-0A00-000011000000}"/>
            </a:ext>
          </a:extLst>
        </xdr:cNvPr>
        <xdr:cNvSpPr/>
      </xdr:nvSpPr>
      <xdr:spPr>
        <a:xfrm>
          <a:off x="8429625" y="92202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xdr:col>
      <xdr:colOff>9525</xdr:colOff>
      <xdr:row>45</xdr:row>
      <xdr:rowOff>76200</xdr:rowOff>
    </xdr:from>
    <xdr:to>
      <xdr:col>5</xdr:col>
      <xdr:colOff>688975</xdr:colOff>
      <xdr:row>52</xdr:row>
      <xdr:rowOff>111125</xdr:rowOff>
    </xdr:to>
    <xdr:sp macro="" textlink="">
      <xdr:nvSpPr>
        <xdr:cNvPr id="18" name="角丸四角形 17">
          <a:extLst>
            <a:ext uri="{FF2B5EF4-FFF2-40B4-BE49-F238E27FC236}">
              <a16:creationId xmlns:a16="http://schemas.microsoft.com/office/drawing/2014/main" id="{00000000-0008-0000-0A00-000012000000}"/>
            </a:ext>
          </a:extLst>
        </xdr:cNvPr>
        <xdr:cNvSpPr/>
      </xdr:nvSpPr>
      <xdr:spPr>
        <a:xfrm>
          <a:off x="1085850" y="111823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19050</xdr:colOff>
      <xdr:row>45</xdr:row>
      <xdr:rowOff>95250</xdr:rowOff>
    </xdr:from>
    <xdr:to>
      <xdr:col>11</xdr:col>
      <xdr:colOff>3175</xdr:colOff>
      <xdr:row>52</xdr:row>
      <xdr:rowOff>130175</xdr:rowOff>
    </xdr:to>
    <xdr:sp macro="" textlink="">
      <xdr:nvSpPr>
        <xdr:cNvPr id="19" name="角丸四角形 18">
          <a:extLst>
            <a:ext uri="{FF2B5EF4-FFF2-40B4-BE49-F238E27FC236}">
              <a16:creationId xmlns:a16="http://schemas.microsoft.com/office/drawing/2014/main" id="{00000000-0008-0000-0A00-000013000000}"/>
            </a:ext>
          </a:extLst>
        </xdr:cNvPr>
        <xdr:cNvSpPr/>
      </xdr:nvSpPr>
      <xdr:spPr>
        <a:xfrm>
          <a:off x="4810125" y="112014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19050</xdr:colOff>
      <xdr:row>45</xdr:row>
      <xdr:rowOff>66675</xdr:rowOff>
    </xdr:from>
    <xdr:to>
      <xdr:col>16</xdr:col>
      <xdr:colOff>193675</xdr:colOff>
      <xdr:row>52</xdr:row>
      <xdr:rowOff>101600</xdr:rowOff>
    </xdr:to>
    <xdr:sp macro="" textlink="">
      <xdr:nvSpPr>
        <xdr:cNvPr id="20" name="角丸四角形 19">
          <a:extLst>
            <a:ext uri="{FF2B5EF4-FFF2-40B4-BE49-F238E27FC236}">
              <a16:creationId xmlns:a16="http://schemas.microsoft.com/office/drawing/2014/main" id="{00000000-0008-0000-0A00-000014000000}"/>
            </a:ext>
          </a:extLst>
        </xdr:cNvPr>
        <xdr:cNvSpPr/>
      </xdr:nvSpPr>
      <xdr:spPr>
        <a:xfrm>
          <a:off x="8429625" y="1117282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152400</xdr:colOff>
      <xdr:row>31</xdr:row>
      <xdr:rowOff>38100</xdr:rowOff>
    </xdr:from>
    <xdr:to>
      <xdr:col>6</xdr:col>
      <xdr:colOff>482600</xdr:colOff>
      <xdr:row>33</xdr:row>
      <xdr:rowOff>233045</xdr:rowOff>
    </xdr:to>
    <xdr:sp macro="" textlink="">
      <xdr:nvSpPr>
        <xdr:cNvPr id="21" name="右矢印 20">
          <a:extLst>
            <a:ext uri="{FF2B5EF4-FFF2-40B4-BE49-F238E27FC236}">
              <a16:creationId xmlns:a16="http://schemas.microsoft.com/office/drawing/2014/main" id="{00000000-0008-0000-0A00-000015000000}"/>
            </a:ext>
          </a:extLst>
        </xdr:cNvPr>
        <xdr:cNvSpPr/>
      </xdr:nvSpPr>
      <xdr:spPr>
        <a:xfrm>
          <a:off x="4257675" y="7810500"/>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171450</xdr:colOff>
      <xdr:row>31</xdr:row>
      <xdr:rowOff>9525</xdr:rowOff>
    </xdr:from>
    <xdr:to>
      <xdr:col>11</xdr:col>
      <xdr:colOff>501650</xdr:colOff>
      <xdr:row>33</xdr:row>
      <xdr:rowOff>204470</xdr:rowOff>
    </xdr:to>
    <xdr:sp macro="" textlink="">
      <xdr:nvSpPr>
        <xdr:cNvPr id="22" name="右矢印 21">
          <a:extLst>
            <a:ext uri="{FF2B5EF4-FFF2-40B4-BE49-F238E27FC236}">
              <a16:creationId xmlns:a16="http://schemas.microsoft.com/office/drawing/2014/main" id="{00000000-0008-0000-0A00-000016000000}"/>
            </a:ext>
          </a:extLst>
        </xdr:cNvPr>
        <xdr:cNvSpPr/>
      </xdr:nvSpPr>
      <xdr:spPr>
        <a:xfrm>
          <a:off x="7896225" y="778192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142875</xdr:colOff>
      <xdr:row>47</xdr:row>
      <xdr:rowOff>142875</xdr:rowOff>
    </xdr:from>
    <xdr:to>
      <xdr:col>6</xdr:col>
      <xdr:colOff>473075</xdr:colOff>
      <xdr:row>50</xdr:row>
      <xdr:rowOff>99695</xdr:rowOff>
    </xdr:to>
    <xdr:sp macro="" textlink="">
      <xdr:nvSpPr>
        <xdr:cNvPr id="23" name="右矢印 22">
          <a:extLst>
            <a:ext uri="{FF2B5EF4-FFF2-40B4-BE49-F238E27FC236}">
              <a16:creationId xmlns:a16="http://schemas.microsoft.com/office/drawing/2014/main" id="{00000000-0008-0000-0A00-000017000000}"/>
            </a:ext>
          </a:extLst>
        </xdr:cNvPr>
        <xdr:cNvSpPr/>
      </xdr:nvSpPr>
      <xdr:spPr>
        <a:xfrm>
          <a:off x="4248150" y="1172527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171450</xdr:colOff>
      <xdr:row>47</xdr:row>
      <xdr:rowOff>180975</xdr:rowOff>
    </xdr:from>
    <xdr:to>
      <xdr:col>11</xdr:col>
      <xdr:colOff>501650</xdr:colOff>
      <xdr:row>50</xdr:row>
      <xdr:rowOff>137795</xdr:rowOff>
    </xdr:to>
    <xdr:sp macro="" textlink="">
      <xdr:nvSpPr>
        <xdr:cNvPr id="24" name="右矢印 23">
          <a:extLst>
            <a:ext uri="{FF2B5EF4-FFF2-40B4-BE49-F238E27FC236}">
              <a16:creationId xmlns:a16="http://schemas.microsoft.com/office/drawing/2014/main" id="{00000000-0008-0000-0A00-000018000000}"/>
            </a:ext>
          </a:extLst>
        </xdr:cNvPr>
        <xdr:cNvSpPr/>
      </xdr:nvSpPr>
      <xdr:spPr>
        <a:xfrm>
          <a:off x="7896225" y="1176337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104775</xdr:colOff>
      <xdr:row>40</xdr:row>
      <xdr:rowOff>19050</xdr:rowOff>
    </xdr:from>
    <xdr:to>
      <xdr:col>11</xdr:col>
      <xdr:colOff>444500</xdr:colOff>
      <xdr:row>42</xdr:row>
      <xdr:rowOff>213995</xdr:rowOff>
    </xdr:to>
    <xdr:sp macro="" textlink="">
      <xdr:nvSpPr>
        <xdr:cNvPr id="25" name="右矢印 24">
          <a:extLst>
            <a:ext uri="{FF2B5EF4-FFF2-40B4-BE49-F238E27FC236}">
              <a16:creationId xmlns:a16="http://schemas.microsoft.com/office/drawing/2014/main" id="{00000000-0008-0000-0A00-000019000000}"/>
            </a:ext>
          </a:extLst>
        </xdr:cNvPr>
        <xdr:cNvSpPr/>
      </xdr:nvSpPr>
      <xdr:spPr>
        <a:xfrm rot="10800000">
          <a:off x="7829550" y="993457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95250</xdr:colOff>
      <xdr:row>40</xdr:row>
      <xdr:rowOff>19050</xdr:rowOff>
    </xdr:from>
    <xdr:to>
      <xdr:col>6</xdr:col>
      <xdr:colOff>434975</xdr:colOff>
      <xdr:row>42</xdr:row>
      <xdr:rowOff>213995</xdr:rowOff>
    </xdr:to>
    <xdr:sp macro="" textlink="">
      <xdr:nvSpPr>
        <xdr:cNvPr id="26" name="右矢印 25">
          <a:extLst>
            <a:ext uri="{FF2B5EF4-FFF2-40B4-BE49-F238E27FC236}">
              <a16:creationId xmlns:a16="http://schemas.microsoft.com/office/drawing/2014/main" id="{00000000-0008-0000-0A00-00001A000000}"/>
            </a:ext>
          </a:extLst>
        </xdr:cNvPr>
        <xdr:cNvSpPr/>
      </xdr:nvSpPr>
      <xdr:spPr>
        <a:xfrm rot="10800000">
          <a:off x="4200525" y="993457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13</xdr:col>
      <xdr:colOff>447675</xdr:colOff>
      <xdr:row>36</xdr:row>
      <xdr:rowOff>57151</xdr:rowOff>
    </xdr:from>
    <xdr:to>
      <xdr:col>14</xdr:col>
      <xdr:colOff>490855</xdr:colOff>
      <xdr:row>36</xdr:row>
      <xdr:rowOff>228601</xdr:rowOff>
    </xdr:to>
    <xdr:sp macro="" textlink="">
      <xdr:nvSpPr>
        <xdr:cNvPr id="27" name="下矢印 26">
          <a:extLst>
            <a:ext uri="{FF2B5EF4-FFF2-40B4-BE49-F238E27FC236}">
              <a16:creationId xmlns:a16="http://schemas.microsoft.com/office/drawing/2014/main" id="{00000000-0008-0000-0A00-00001B000000}"/>
            </a:ext>
          </a:extLst>
        </xdr:cNvPr>
        <xdr:cNvSpPr/>
      </xdr:nvSpPr>
      <xdr:spPr>
        <a:xfrm>
          <a:off x="9544050" y="9020176"/>
          <a:ext cx="728980" cy="17145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3</xdr:col>
      <xdr:colOff>295275</xdr:colOff>
      <xdr:row>44</xdr:row>
      <xdr:rowOff>95250</xdr:rowOff>
    </xdr:from>
    <xdr:to>
      <xdr:col>4</xdr:col>
      <xdr:colOff>338455</xdr:colOff>
      <xdr:row>45</xdr:row>
      <xdr:rowOff>57150</xdr:rowOff>
    </xdr:to>
    <xdr:sp macro="" textlink="">
      <xdr:nvSpPr>
        <xdr:cNvPr id="28" name="下矢印 27">
          <a:extLst>
            <a:ext uri="{FF2B5EF4-FFF2-40B4-BE49-F238E27FC236}">
              <a16:creationId xmlns:a16="http://schemas.microsoft.com/office/drawing/2014/main" id="{00000000-0008-0000-0A00-00001C000000}"/>
            </a:ext>
          </a:extLst>
        </xdr:cNvPr>
        <xdr:cNvSpPr/>
      </xdr:nvSpPr>
      <xdr:spPr>
        <a:xfrm>
          <a:off x="2133600" y="10963275"/>
          <a:ext cx="728980" cy="2000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12</xdr:col>
      <xdr:colOff>371475</xdr:colOff>
      <xdr:row>10</xdr:row>
      <xdr:rowOff>304800</xdr:rowOff>
    </xdr:from>
    <xdr:to>
      <xdr:col>16</xdr:col>
      <xdr:colOff>523875</xdr:colOff>
      <xdr:row>20</xdr:row>
      <xdr:rowOff>161925</xdr:rowOff>
    </xdr:to>
    <xdr:sp macro="" textlink="">
      <xdr:nvSpPr>
        <xdr:cNvPr id="29" name="角丸四角形 28">
          <a:extLst>
            <a:ext uri="{FF2B5EF4-FFF2-40B4-BE49-F238E27FC236}">
              <a16:creationId xmlns:a16="http://schemas.microsoft.com/office/drawing/2014/main" id="{00000000-0008-0000-0A00-00001D000000}"/>
            </a:ext>
          </a:extLst>
        </xdr:cNvPr>
        <xdr:cNvSpPr/>
      </xdr:nvSpPr>
      <xdr:spPr>
        <a:xfrm>
          <a:off x="8782050" y="3067050"/>
          <a:ext cx="2895600" cy="2333625"/>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イラスト</a:t>
          </a:r>
        </a:p>
      </xdr:txBody>
    </xdr:sp>
    <xdr:clientData/>
  </xdr:twoCellAnchor>
  <xdr:twoCellAnchor>
    <xdr:from>
      <xdr:col>7</xdr:col>
      <xdr:colOff>9525</xdr:colOff>
      <xdr:row>53</xdr:row>
      <xdr:rowOff>161925</xdr:rowOff>
    </xdr:from>
    <xdr:to>
      <xdr:col>10</xdr:col>
      <xdr:colOff>774700</xdr:colOff>
      <xdr:row>60</xdr:row>
      <xdr:rowOff>196850</xdr:rowOff>
    </xdr:to>
    <xdr:sp macro="" textlink="">
      <xdr:nvSpPr>
        <xdr:cNvPr id="31" name="角丸四角形 30">
          <a:extLst>
            <a:ext uri="{FF2B5EF4-FFF2-40B4-BE49-F238E27FC236}">
              <a16:creationId xmlns:a16="http://schemas.microsoft.com/office/drawing/2014/main" id="{00000000-0008-0000-0A00-00001F000000}"/>
            </a:ext>
          </a:extLst>
        </xdr:cNvPr>
        <xdr:cNvSpPr/>
      </xdr:nvSpPr>
      <xdr:spPr>
        <a:xfrm>
          <a:off x="4800600" y="1317307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28575</xdr:colOff>
      <xdr:row>53</xdr:row>
      <xdr:rowOff>171450</xdr:rowOff>
    </xdr:from>
    <xdr:to>
      <xdr:col>16</xdr:col>
      <xdr:colOff>203200</xdr:colOff>
      <xdr:row>60</xdr:row>
      <xdr:rowOff>206375</xdr:rowOff>
    </xdr:to>
    <xdr:sp macro="" textlink="">
      <xdr:nvSpPr>
        <xdr:cNvPr id="32" name="角丸四角形 31">
          <a:extLst>
            <a:ext uri="{FF2B5EF4-FFF2-40B4-BE49-F238E27FC236}">
              <a16:creationId xmlns:a16="http://schemas.microsoft.com/office/drawing/2014/main" id="{00000000-0008-0000-0A00-000020000000}"/>
            </a:ext>
          </a:extLst>
        </xdr:cNvPr>
        <xdr:cNvSpPr/>
      </xdr:nvSpPr>
      <xdr:spPr>
        <a:xfrm>
          <a:off x="8439150" y="131826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13</xdr:col>
      <xdr:colOff>485775</xdr:colOff>
      <xdr:row>52</xdr:row>
      <xdr:rowOff>133350</xdr:rowOff>
    </xdr:from>
    <xdr:to>
      <xdr:col>14</xdr:col>
      <xdr:colOff>528955</xdr:colOff>
      <xdr:row>53</xdr:row>
      <xdr:rowOff>152400</xdr:rowOff>
    </xdr:to>
    <xdr:sp macro="" textlink="">
      <xdr:nvSpPr>
        <xdr:cNvPr id="33" name="下矢印 32">
          <a:extLst>
            <a:ext uri="{FF2B5EF4-FFF2-40B4-BE49-F238E27FC236}">
              <a16:creationId xmlns:a16="http://schemas.microsoft.com/office/drawing/2014/main" id="{00000000-0008-0000-0A00-000021000000}"/>
            </a:ext>
          </a:extLst>
        </xdr:cNvPr>
        <xdr:cNvSpPr/>
      </xdr:nvSpPr>
      <xdr:spPr>
        <a:xfrm>
          <a:off x="9582150" y="12906375"/>
          <a:ext cx="728980" cy="25717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133350</xdr:colOff>
      <xdr:row>55</xdr:row>
      <xdr:rowOff>104775</xdr:rowOff>
    </xdr:from>
    <xdr:to>
      <xdr:col>11</xdr:col>
      <xdr:colOff>473075</xdr:colOff>
      <xdr:row>58</xdr:row>
      <xdr:rowOff>61595</xdr:rowOff>
    </xdr:to>
    <xdr:sp macro="" textlink="">
      <xdr:nvSpPr>
        <xdr:cNvPr id="34" name="右矢印 33">
          <a:extLst>
            <a:ext uri="{FF2B5EF4-FFF2-40B4-BE49-F238E27FC236}">
              <a16:creationId xmlns:a16="http://schemas.microsoft.com/office/drawing/2014/main" id="{00000000-0008-0000-0A00-000022000000}"/>
            </a:ext>
          </a:extLst>
        </xdr:cNvPr>
        <xdr:cNvSpPr/>
      </xdr:nvSpPr>
      <xdr:spPr>
        <a:xfrm rot="10800000">
          <a:off x="7858125" y="1359217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9525</xdr:colOff>
      <xdr:row>2</xdr:row>
      <xdr:rowOff>9525</xdr:rowOff>
    </xdr:from>
    <xdr:to>
      <xdr:col>6</xdr:col>
      <xdr:colOff>310515</xdr:colOff>
      <xdr:row>12</xdr:row>
      <xdr:rowOff>180975</xdr:rowOff>
    </xdr:to>
    <xdr:sp macro="" textlink="">
      <xdr:nvSpPr>
        <xdr:cNvPr id="2" name="角丸四角形 1">
          <a:extLst>
            <a:ext uri="{FF2B5EF4-FFF2-40B4-BE49-F238E27FC236}">
              <a16:creationId xmlns:a16="http://schemas.microsoft.com/office/drawing/2014/main" id="{00000000-0008-0000-0B00-000002000000}"/>
            </a:ext>
          </a:extLst>
        </xdr:cNvPr>
        <xdr:cNvSpPr/>
      </xdr:nvSpPr>
      <xdr:spPr>
        <a:xfrm>
          <a:off x="1085850" y="485775"/>
          <a:ext cx="3044190" cy="2800350"/>
        </a:xfrm>
        <a:prstGeom prst="round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just">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＜学習前＞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9525</xdr:colOff>
      <xdr:row>2</xdr:row>
      <xdr:rowOff>28575</xdr:rowOff>
    </xdr:from>
    <xdr:to>
      <xdr:col>11</xdr:col>
      <xdr:colOff>310515</xdr:colOff>
      <xdr:row>12</xdr:row>
      <xdr:rowOff>200025</xdr:rowOff>
    </xdr:to>
    <xdr:sp macro="" textlink="">
      <xdr:nvSpPr>
        <xdr:cNvPr id="3" name="角丸四角形 2">
          <a:extLst>
            <a:ext uri="{FF2B5EF4-FFF2-40B4-BE49-F238E27FC236}">
              <a16:creationId xmlns:a16="http://schemas.microsoft.com/office/drawing/2014/main" id="{00000000-0008-0000-0B00-000003000000}"/>
            </a:ext>
          </a:extLst>
        </xdr:cNvPr>
        <xdr:cNvSpPr/>
      </xdr:nvSpPr>
      <xdr:spPr>
        <a:xfrm>
          <a:off x="4124325" y="504825"/>
          <a:ext cx="3044190" cy="2314575"/>
        </a:xfrm>
        <a:prstGeom prst="roundRect">
          <a:avLst/>
        </a:prstGeom>
        <a:no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algn="l">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＜学習後＞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342900</xdr:colOff>
      <xdr:row>6</xdr:row>
      <xdr:rowOff>76200</xdr:rowOff>
    </xdr:from>
    <xdr:to>
      <xdr:col>6</xdr:col>
      <xdr:colOff>595630</xdr:colOff>
      <xdr:row>9</xdr:row>
      <xdr:rowOff>33020</xdr:rowOff>
    </xdr:to>
    <xdr:sp macro="" textlink="">
      <xdr:nvSpPr>
        <xdr:cNvPr id="4" name="右矢印 3">
          <a:extLst>
            <a:ext uri="{FF2B5EF4-FFF2-40B4-BE49-F238E27FC236}">
              <a16:creationId xmlns:a16="http://schemas.microsoft.com/office/drawing/2014/main" id="{00000000-0008-0000-0B00-000004000000}"/>
            </a:ext>
          </a:extLst>
        </xdr:cNvPr>
        <xdr:cNvSpPr/>
      </xdr:nvSpPr>
      <xdr:spPr>
        <a:xfrm>
          <a:off x="3771900" y="1266825"/>
          <a:ext cx="252730" cy="67119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4</xdr:col>
      <xdr:colOff>676275</xdr:colOff>
      <xdr:row>11</xdr:row>
      <xdr:rowOff>219075</xdr:rowOff>
    </xdr:from>
    <xdr:to>
      <xdr:col>9</xdr:col>
      <xdr:colOff>57785</xdr:colOff>
      <xdr:row>13</xdr:row>
      <xdr:rowOff>219710</xdr:rowOff>
    </xdr:to>
    <xdr:sp macro="" textlink="">
      <xdr:nvSpPr>
        <xdr:cNvPr id="5" name="アーチ 4">
          <a:extLst>
            <a:ext uri="{FF2B5EF4-FFF2-40B4-BE49-F238E27FC236}">
              <a16:creationId xmlns:a16="http://schemas.microsoft.com/office/drawing/2014/main" id="{00000000-0008-0000-0B00-000005000000}"/>
            </a:ext>
          </a:extLst>
        </xdr:cNvPr>
        <xdr:cNvSpPr/>
      </xdr:nvSpPr>
      <xdr:spPr>
        <a:xfrm rot="10800000">
          <a:off x="2733675" y="2600325"/>
          <a:ext cx="2810510" cy="476885"/>
        </a:xfrm>
        <a:prstGeom prst="blockArc">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276225</xdr:colOff>
      <xdr:row>13</xdr:row>
      <xdr:rowOff>219075</xdr:rowOff>
    </xdr:from>
    <xdr:to>
      <xdr:col>7</xdr:col>
      <xdr:colOff>184150</xdr:colOff>
      <xdr:row>15</xdr:row>
      <xdr:rowOff>170815</xdr:rowOff>
    </xdr:to>
    <xdr:sp macro="" textlink="">
      <xdr:nvSpPr>
        <xdr:cNvPr id="6" name="下矢印 5">
          <a:extLst>
            <a:ext uri="{FF2B5EF4-FFF2-40B4-BE49-F238E27FC236}">
              <a16:creationId xmlns:a16="http://schemas.microsoft.com/office/drawing/2014/main" id="{00000000-0008-0000-0B00-000006000000}"/>
            </a:ext>
          </a:extLst>
        </xdr:cNvPr>
        <xdr:cNvSpPr/>
      </xdr:nvSpPr>
      <xdr:spPr>
        <a:xfrm>
          <a:off x="3705225" y="3076575"/>
          <a:ext cx="593725" cy="42799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xdr:col>
      <xdr:colOff>523875</xdr:colOff>
      <xdr:row>15</xdr:row>
      <xdr:rowOff>190500</xdr:rowOff>
    </xdr:from>
    <xdr:to>
      <xdr:col>11</xdr:col>
      <xdr:colOff>99695</xdr:colOff>
      <xdr:row>26</xdr:row>
      <xdr:rowOff>177165</xdr:rowOff>
    </xdr:to>
    <xdr:sp macro="" textlink="">
      <xdr:nvSpPr>
        <xdr:cNvPr id="7" name="角丸四角形 6">
          <a:extLst>
            <a:ext uri="{FF2B5EF4-FFF2-40B4-BE49-F238E27FC236}">
              <a16:creationId xmlns:a16="http://schemas.microsoft.com/office/drawing/2014/main" id="{00000000-0008-0000-0B00-000007000000}"/>
            </a:ext>
          </a:extLst>
        </xdr:cNvPr>
        <xdr:cNvSpPr/>
      </xdr:nvSpPr>
      <xdr:spPr>
        <a:xfrm>
          <a:off x="1209675" y="3524250"/>
          <a:ext cx="5748020" cy="2606040"/>
        </a:xfrm>
        <a:prstGeom prst="roundRect">
          <a:avLst/>
        </a:prstGeom>
        <a:solidFill>
          <a:sysClr val="window" lastClr="FFFFFF"/>
        </a:solid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effectLst/>
              <a:latin typeface="+mn-lt"/>
              <a:ea typeface="+mn-ea"/>
              <a:cs typeface="+mn-cs"/>
            </a:rPr>
            <a:t>学習前・学習後の問意を比べて，毎時間のキーワードだと思ったことを見返して，考えたこと，思ったこと，感想をまとめてみよう。</a:t>
          </a:r>
        </a:p>
        <a:p>
          <a:pPr algn="l">
            <a:spcAft>
              <a:spcPts val="0"/>
            </a:spcAft>
          </a:pP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xdr:row>
      <xdr:rowOff>228600</xdr:rowOff>
    </xdr:from>
    <xdr:to>
      <xdr:col>16</xdr:col>
      <xdr:colOff>457200</xdr:colOff>
      <xdr:row>4</xdr:row>
      <xdr:rowOff>409575</xdr:rowOff>
    </xdr:to>
    <xdr:sp macro="" textlink="">
      <xdr:nvSpPr>
        <xdr:cNvPr id="8" name="テキスト ボックス 2">
          <a:extLst>
            <a:ext uri="{FF2B5EF4-FFF2-40B4-BE49-F238E27FC236}">
              <a16:creationId xmlns:a16="http://schemas.microsoft.com/office/drawing/2014/main" id="{00000000-0008-0000-0B00-000008000000}"/>
            </a:ext>
          </a:extLst>
        </xdr:cNvPr>
        <xdr:cNvSpPr txBox="1">
          <a:spLocks noChangeArrowheads="1"/>
        </xdr:cNvSpPr>
      </xdr:nvSpPr>
      <xdr:spPr bwMode="auto">
        <a:xfrm>
          <a:off x="9001125" y="704850"/>
          <a:ext cx="2609850" cy="657225"/>
        </a:xfrm>
        <a:prstGeom prst="rect">
          <a:avLst/>
        </a:prstGeom>
        <a:solidFill>
          <a:srgbClr val="FFFFFF"/>
        </a:solidFill>
        <a:ln w="9525">
          <a:solidFill>
            <a:srgbClr val="000000"/>
          </a:solidFill>
          <a:miter lim="800000"/>
          <a:headEnd/>
          <a:tailEnd/>
        </a:ln>
      </xdr:spPr>
      <xdr:txBody>
        <a:bodyPr rot="0" vert="horz" wrap="square" lIns="91440" tIns="45720" rIns="91440" bIns="45720" anchor="ctr" anchorCtr="0">
          <a:noAutofit/>
        </a:bodyPr>
        <a:lstStyle/>
        <a:p>
          <a:pPr algn="ctr">
            <a:spcAft>
              <a:spcPts val="0"/>
            </a:spcAft>
          </a:pPr>
          <a:r>
            <a:rPr lang="ja-JP" sz="2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振り返りシート</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13</xdr:col>
      <xdr:colOff>0</xdr:colOff>
      <xdr:row>6</xdr:row>
      <xdr:rowOff>142875</xdr:rowOff>
    </xdr:from>
    <xdr:to>
      <xdr:col>16</xdr:col>
      <xdr:colOff>419100</xdr:colOff>
      <xdr:row>10</xdr:row>
      <xdr:rowOff>57150</xdr:rowOff>
    </xdr:to>
    <xdr:sp macro="" textlink="">
      <xdr:nvSpPr>
        <xdr:cNvPr id="9" name="角丸四角形 8">
          <a:extLst>
            <a:ext uri="{FF2B5EF4-FFF2-40B4-BE49-F238E27FC236}">
              <a16:creationId xmlns:a16="http://schemas.microsoft.com/office/drawing/2014/main" id="{00000000-0008-0000-0B00-000009000000}"/>
            </a:ext>
          </a:extLst>
        </xdr:cNvPr>
        <xdr:cNvSpPr/>
      </xdr:nvSpPr>
      <xdr:spPr>
        <a:xfrm>
          <a:off x="9096375" y="1762125"/>
          <a:ext cx="2476500" cy="1057275"/>
        </a:xfrm>
        <a:prstGeom prst="roundRect">
          <a:avLst/>
        </a:prstGeom>
        <a:noFill/>
        <a:ln w="19050">
          <a:prstDash val="sysDash"/>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800" kern="100">
              <a:effectLst/>
              <a:latin typeface="ＭＳ 明朝" panose="02020609040205080304" pitchFamily="17" charset="-128"/>
              <a:ea typeface="ＭＳ 明朝" panose="02020609040205080304" pitchFamily="17" charset="-128"/>
              <a:cs typeface="Times New Roman" panose="02020603050405020304" pitchFamily="18" charset="0"/>
            </a:rPr>
            <a:t>単元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21</xdr:row>
      <xdr:rowOff>104775</xdr:rowOff>
    </xdr:from>
    <xdr:to>
      <xdr:col>16</xdr:col>
      <xdr:colOff>220345</xdr:colOff>
      <xdr:row>23</xdr:row>
      <xdr:rowOff>36830</xdr:rowOff>
    </xdr:to>
    <xdr:sp macro="" textlink="">
      <xdr:nvSpPr>
        <xdr:cNvPr id="10" name="テキスト ボックス 11">
          <a:extLst>
            <a:ext uri="{FF2B5EF4-FFF2-40B4-BE49-F238E27FC236}">
              <a16:creationId xmlns:a16="http://schemas.microsoft.com/office/drawing/2014/main" id="{00000000-0008-0000-0B00-00000A000000}"/>
            </a:ext>
          </a:extLst>
        </xdr:cNvPr>
        <xdr:cNvSpPr txBox="1"/>
      </xdr:nvSpPr>
      <xdr:spPr>
        <a:xfrm>
          <a:off x="9001125" y="5581650"/>
          <a:ext cx="2372995" cy="40830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indent="457200"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年　　組　　　番</a:t>
          </a:r>
        </a:p>
      </xdr:txBody>
    </xdr:sp>
    <xdr:clientData/>
  </xdr:twoCellAnchor>
  <xdr:twoCellAnchor>
    <xdr:from>
      <xdr:col>12</xdr:col>
      <xdr:colOff>314325</xdr:colOff>
      <xdr:row>24</xdr:row>
      <xdr:rowOff>9525</xdr:rowOff>
    </xdr:from>
    <xdr:to>
      <xdr:col>16</xdr:col>
      <xdr:colOff>508635</xdr:colOff>
      <xdr:row>26</xdr:row>
      <xdr:rowOff>19050</xdr:rowOff>
    </xdr:to>
    <xdr:sp macro="" textlink="">
      <xdr:nvSpPr>
        <xdr:cNvPr id="11" name="テキスト ボックス 12">
          <a:extLst>
            <a:ext uri="{FF2B5EF4-FFF2-40B4-BE49-F238E27FC236}">
              <a16:creationId xmlns:a16="http://schemas.microsoft.com/office/drawing/2014/main" id="{00000000-0008-0000-0B00-00000B000000}"/>
            </a:ext>
          </a:extLst>
        </xdr:cNvPr>
        <xdr:cNvSpPr txBox="1"/>
      </xdr:nvSpPr>
      <xdr:spPr>
        <a:xfrm>
          <a:off x="7858125" y="5486400"/>
          <a:ext cx="2937510" cy="48577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氏名</a:t>
          </a:r>
        </a:p>
      </xdr:txBody>
    </xdr:sp>
    <xdr:clientData/>
  </xdr:twoCellAnchor>
  <xdr:twoCellAnchor>
    <xdr:from>
      <xdr:col>2</xdr:col>
      <xdr:colOff>9525</xdr:colOff>
      <xdr:row>28</xdr:row>
      <xdr:rowOff>295275</xdr:rowOff>
    </xdr:from>
    <xdr:to>
      <xdr:col>5</xdr:col>
      <xdr:colOff>688975</xdr:colOff>
      <xdr:row>36</xdr:row>
      <xdr:rowOff>25400</xdr:rowOff>
    </xdr:to>
    <xdr:sp macro="" textlink="">
      <xdr:nvSpPr>
        <xdr:cNvPr id="12" name="角丸四角形 11">
          <a:extLst>
            <a:ext uri="{FF2B5EF4-FFF2-40B4-BE49-F238E27FC236}">
              <a16:creationId xmlns:a16="http://schemas.microsoft.com/office/drawing/2014/main" id="{00000000-0008-0000-0B00-00000C000000}"/>
            </a:ext>
          </a:extLst>
        </xdr:cNvPr>
        <xdr:cNvSpPr/>
      </xdr:nvSpPr>
      <xdr:spPr>
        <a:xfrm>
          <a:off x="1085850" y="728662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①</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29</xdr:row>
      <xdr:rowOff>0</xdr:rowOff>
    </xdr:from>
    <xdr:to>
      <xdr:col>10</xdr:col>
      <xdr:colOff>765175</xdr:colOff>
      <xdr:row>36</xdr:row>
      <xdr:rowOff>34925</xdr:rowOff>
    </xdr:to>
    <xdr:sp macro="" textlink="">
      <xdr:nvSpPr>
        <xdr:cNvPr id="13" name="角丸四角形 12">
          <a:extLst>
            <a:ext uri="{FF2B5EF4-FFF2-40B4-BE49-F238E27FC236}">
              <a16:creationId xmlns:a16="http://schemas.microsoft.com/office/drawing/2014/main" id="{00000000-0008-0000-0B00-00000D000000}"/>
            </a:ext>
          </a:extLst>
        </xdr:cNvPr>
        <xdr:cNvSpPr/>
      </xdr:nvSpPr>
      <xdr:spPr>
        <a:xfrm>
          <a:off x="4791075" y="73152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29</xdr:row>
      <xdr:rowOff>0</xdr:rowOff>
    </xdr:from>
    <xdr:to>
      <xdr:col>16</xdr:col>
      <xdr:colOff>174625</xdr:colOff>
      <xdr:row>36</xdr:row>
      <xdr:rowOff>34925</xdr:rowOff>
    </xdr:to>
    <xdr:sp macro="" textlink="">
      <xdr:nvSpPr>
        <xdr:cNvPr id="14" name="角丸四角形 13">
          <a:extLst>
            <a:ext uri="{FF2B5EF4-FFF2-40B4-BE49-F238E27FC236}">
              <a16:creationId xmlns:a16="http://schemas.microsoft.com/office/drawing/2014/main" id="{00000000-0008-0000-0B00-00000E000000}"/>
            </a:ext>
          </a:extLst>
        </xdr:cNvPr>
        <xdr:cNvSpPr/>
      </xdr:nvSpPr>
      <xdr:spPr>
        <a:xfrm>
          <a:off x="8410575" y="73152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xdr:col>
      <xdr:colOff>19050</xdr:colOff>
      <xdr:row>37</xdr:row>
      <xdr:rowOff>19050</xdr:rowOff>
    </xdr:from>
    <xdr:to>
      <xdr:col>5</xdr:col>
      <xdr:colOff>698500</xdr:colOff>
      <xdr:row>44</xdr:row>
      <xdr:rowOff>53975</xdr:rowOff>
    </xdr:to>
    <xdr:sp macro="" textlink="">
      <xdr:nvSpPr>
        <xdr:cNvPr id="15" name="角丸四角形 14">
          <a:extLst>
            <a:ext uri="{FF2B5EF4-FFF2-40B4-BE49-F238E27FC236}">
              <a16:creationId xmlns:a16="http://schemas.microsoft.com/office/drawing/2014/main" id="{00000000-0008-0000-0B00-00000F000000}"/>
            </a:ext>
          </a:extLst>
        </xdr:cNvPr>
        <xdr:cNvSpPr/>
      </xdr:nvSpPr>
      <xdr:spPr>
        <a:xfrm>
          <a:off x="1095375" y="92202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19050</xdr:colOff>
      <xdr:row>37</xdr:row>
      <xdr:rowOff>28575</xdr:rowOff>
    </xdr:from>
    <xdr:to>
      <xdr:col>11</xdr:col>
      <xdr:colOff>3175</xdr:colOff>
      <xdr:row>44</xdr:row>
      <xdr:rowOff>63500</xdr:rowOff>
    </xdr:to>
    <xdr:sp macro="" textlink="">
      <xdr:nvSpPr>
        <xdr:cNvPr id="16" name="角丸四角形 15">
          <a:extLst>
            <a:ext uri="{FF2B5EF4-FFF2-40B4-BE49-F238E27FC236}">
              <a16:creationId xmlns:a16="http://schemas.microsoft.com/office/drawing/2014/main" id="{00000000-0008-0000-0B00-000010000000}"/>
            </a:ext>
          </a:extLst>
        </xdr:cNvPr>
        <xdr:cNvSpPr/>
      </xdr:nvSpPr>
      <xdr:spPr>
        <a:xfrm>
          <a:off x="4810125" y="922972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19050</xdr:colOff>
      <xdr:row>37</xdr:row>
      <xdr:rowOff>19050</xdr:rowOff>
    </xdr:from>
    <xdr:to>
      <xdr:col>16</xdr:col>
      <xdr:colOff>193675</xdr:colOff>
      <xdr:row>44</xdr:row>
      <xdr:rowOff>53975</xdr:rowOff>
    </xdr:to>
    <xdr:sp macro="" textlink="">
      <xdr:nvSpPr>
        <xdr:cNvPr id="17" name="角丸四角形 16">
          <a:extLst>
            <a:ext uri="{FF2B5EF4-FFF2-40B4-BE49-F238E27FC236}">
              <a16:creationId xmlns:a16="http://schemas.microsoft.com/office/drawing/2014/main" id="{00000000-0008-0000-0B00-000011000000}"/>
            </a:ext>
          </a:extLst>
        </xdr:cNvPr>
        <xdr:cNvSpPr/>
      </xdr:nvSpPr>
      <xdr:spPr>
        <a:xfrm>
          <a:off x="8429625" y="92202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xdr:col>
      <xdr:colOff>9525</xdr:colOff>
      <xdr:row>45</xdr:row>
      <xdr:rowOff>76200</xdr:rowOff>
    </xdr:from>
    <xdr:to>
      <xdr:col>5</xdr:col>
      <xdr:colOff>688975</xdr:colOff>
      <xdr:row>52</xdr:row>
      <xdr:rowOff>111125</xdr:rowOff>
    </xdr:to>
    <xdr:sp macro="" textlink="">
      <xdr:nvSpPr>
        <xdr:cNvPr id="18" name="角丸四角形 17">
          <a:extLst>
            <a:ext uri="{FF2B5EF4-FFF2-40B4-BE49-F238E27FC236}">
              <a16:creationId xmlns:a16="http://schemas.microsoft.com/office/drawing/2014/main" id="{00000000-0008-0000-0B00-000012000000}"/>
            </a:ext>
          </a:extLst>
        </xdr:cNvPr>
        <xdr:cNvSpPr/>
      </xdr:nvSpPr>
      <xdr:spPr>
        <a:xfrm>
          <a:off x="1085850" y="111823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19050</xdr:colOff>
      <xdr:row>45</xdr:row>
      <xdr:rowOff>95250</xdr:rowOff>
    </xdr:from>
    <xdr:to>
      <xdr:col>11</xdr:col>
      <xdr:colOff>3175</xdr:colOff>
      <xdr:row>52</xdr:row>
      <xdr:rowOff>130175</xdr:rowOff>
    </xdr:to>
    <xdr:sp macro="" textlink="">
      <xdr:nvSpPr>
        <xdr:cNvPr id="19" name="角丸四角形 18">
          <a:extLst>
            <a:ext uri="{FF2B5EF4-FFF2-40B4-BE49-F238E27FC236}">
              <a16:creationId xmlns:a16="http://schemas.microsoft.com/office/drawing/2014/main" id="{00000000-0008-0000-0B00-000013000000}"/>
            </a:ext>
          </a:extLst>
        </xdr:cNvPr>
        <xdr:cNvSpPr/>
      </xdr:nvSpPr>
      <xdr:spPr>
        <a:xfrm>
          <a:off x="4810125" y="112014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19050</xdr:colOff>
      <xdr:row>45</xdr:row>
      <xdr:rowOff>66675</xdr:rowOff>
    </xdr:from>
    <xdr:to>
      <xdr:col>16</xdr:col>
      <xdr:colOff>193675</xdr:colOff>
      <xdr:row>52</xdr:row>
      <xdr:rowOff>101600</xdr:rowOff>
    </xdr:to>
    <xdr:sp macro="" textlink="">
      <xdr:nvSpPr>
        <xdr:cNvPr id="20" name="角丸四角形 19">
          <a:extLst>
            <a:ext uri="{FF2B5EF4-FFF2-40B4-BE49-F238E27FC236}">
              <a16:creationId xmlns:a16="http://schemas.microsoft.com/office/drawing/2014/main" id="{00000000-0008-0000-0B00-000014000000}"/>
            </a:ext>
          </a:extLst>
        </xdr:cNvPr>
        <xdr:cNvSpPr/>
      </xdr:nvSpPr>
      <xdr:spPr>
        <a:xfrm>
          <a:off x="8429625" y="1117282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152400</xdr:colOff>
      <xdr:row>31</xdr:row>
      <xdr:rowOff>38100</xdr:rowOff>
    </xdr:from>
    <xdr:to>
      <xdr:col>6</xdr:col>
      <xdr:colOff>482600</xdr:colOff>
      <xdr:row>33</xdr:row>
      <xdr:rowOff>233045</xdr:rowOff>
    </xdr:to>
    <xdr:sp macro="" textlink="">
      <xdr:nvSpPr>
        <xdr:cNvPr id="21" name="右矢印 20">
          <a:extLst>
            <a:ext uri="{FF2B5EF4-FFF2-40B4-BE49-F238E27FC236}">
              <a16:creationId xmlns:a16="http://schemas.microsoft.com/office/drawing/2014/main" id="{00000000-0008-0000-0B00-000015000000}"/>
            </a:ext>
          </a:extLst>
        </xdr:cNvPr>
        <xdr:cNvSpPr/>
      </xdr:nvSpPr>
      <xdr:spPr>
        <a:xfrm>
          <a:off x="4257675" y="7829550"/>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171450</xdr:colOff>
      <xdr:row>31</xdr:row>
      <xdr:rowOff>9525</xdr:rowOff>
    </xdr:from>
    <xdr:to>
      <xdr:col>11</xdr:col>
      <xdr:colOff>501650</xdr:colOff>
      <xdr:row>33</xdr:row>
      <xdr:rowOff>204470</xdr:rowOff>
    </xdr:to>
    <xdr:sp macro="" textlink="">
      <xdr:nvSpPr>
        <xdr:cNvPr id="22" name="右矢印 21">
          <a:extLst>
            <a:ext uri="{FF2B5EF4-FFF2-40B4-BE49-F238E27FC236}">
              <a16:creationId xmlns:a16="http://schemas.microsoft.com/office/drawing/2014/main" id="{00000000-0008-0000-0B00-000016000000}"/>
            </a:ext>
          </a:extLst>
        </xdr:cNvPr>
        <xdr:cNvSpPr/>
      </xdr:nvSpPr>
      <xdr:spPr>
        <a:xfrm>
          <a:off x="7896225" y="780097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142875</xdr:colOff>
      <xdr:row>47</xdr:row>
      <xdr:rowOff>142875</xdr:rowOff>
    </xdr:from>
    <xdr:to>
      <xdr:col>6</xdr:col>
      <xdr:colOff>473075</xdr:colOff>
      <xdr:row>50</xdr:row>
      <xdr:rowOff>99695</xdr:rowOff>
    </xdr:to>
    <xdr:sp macro="" textlink="">
      <xdr:nvSpPr>
        <xdr:cNvPr id="23" name="右矢印 22">
          <a:extLst>
            <a:ext uri="{FF2B5EF4-FFF2-40B4-BE49-F238E27FC236}">
              <a16:creationId xmlns:a16="http://schemas.microsoft.com/office/drawing/2014/main" id="{00000000-0008-0000-0B00-000017000000}"/>
            </a:ext>
          </a:extLst>
        </xdr:cNvPr>
        <xdr:cNvSpPr/>
      </xdr:nvSpPr>
      <xdr:spPr>
        <a:xfrm>
          <a:off x="4248150" y="1172527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171450</xdr:colOff>
      <xdr:row>47</xdr:row>
      <xdr:rowOff>180975</xdr:rowOff>
    </xdr:from>
    <xdr:to>
      <xdr:col>11</xdr:col>
      <xdr:colOff>501650</xdr:colOff>
      <xdr:row>50</xdr:row>
      <xdr:rowOff>137795</xdr:rowOff>
    </xdr:to>
    <xdr:sp macro="" textlink="">
      <xdr:nvSpPr>
        <xdr:cNvPr id="24" name="右矢印 23">
          <a:extLst>
            <a:ext uri="{FF2B5EF4-FFF2-40B4-BE49-F238E27FC236}">
              <a16:creationId xmlns:a16="http://schemas.microsoft.com/office/drawing/2014/main" id="{00000000-0008-0000-0B00-000018000000}"/>
            </a:ext>
          </a:extLst>
        </xdr:cNvPr>
        <xdr:cNvSpPr/>
      </xdr:nvSpPr>
      <xdr:spPr>
        <a:xfrm>
          <a:off x="7896225" y="1176337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104775</xdr:colOff>
      <xdr:row>40</xdr:row>
      <xdr:rowOff>19050</xdr:rowOff>
    </xdr:from>
    <xdr:to>
      <xdr:col>11</xdr:col>
      <xdr:colOff>444500</xdr:colOff>
      <xdr:row>42</xdr:row>
      <xdr:rowOff>213995</xdr:rowOff>
    </xdr:to>
    <xdr:sp macro="" textlink="">
      <xdr:nvSpPr>
        <xdr:cNvPr id="25" name="右矢印 24">
          <a:extLst>
            <a:ext uri="{FF2B5EF4-FFF2-40B4-BE49-F238E27FC236}">
              <a16:creationId xmlns:a16="http://schemas.microsoft.com/office/drawing/2014/main" id="{00000000-0008-0000-0B00-000019000000}"/>
            </a:ext>
          </a:extLst>
        </xdr:cNvPr>
        <xdr:cNvSpPr/>
      </xdr:nvSpPr>
      <xdr:spPr>
        <a:xfrm rot="10800000">
          <a:off x="7829550" y="995362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95250</xdr:colOff>
      <xdr:row>40</xdr:row>
      <xdr:rowOff>19050</xdr:rowOff>
    </xdr:from>
    <xdr:to>
      <xdr:col>6</xdr:col>
      <xdr:colOff>434975</xdr:colOff>
      <xdr:row>42</xdr:row>
      <xdr:rowOff>213995</xdr:rowOff>
    </xdr:to>
    <xdr:sp macro="" textlink="">
      <xdr:nvSpPr>
        <xdr:cNvPr id="26" name="右矢印 25">
          <a:extLst>
            <a:ext uri="{FF2B5EF4-FFF2-40B4-BE49-F238E27FC236}">
              <a16:creationId xmlns:a16="http://schemas.microsoft.com/office/drawing/2014/main" id="{00000000-0008-0000-0B00-00001A000000}"/>
            </a:ext>
          </a:extLst>
        </xdr:cNvPr>
        <xdr:cNvSpPr/>
      </xdr:nvSpPr>
      <xdr:spPr>
        <a:xfrm rot="10800000">
          <a:off x="4200525" y="995362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13</xdr:col>
      <xdr:colOff>447675</xdr:colOff>
      <xdr:row>36</xdr:row>
      <xdr:rowOff>57151</xdr:rowOff>
    </xdr:from>
    <xdr:to>
      <xdr:col>14</xdr:col>
      <xdr:colOff>490855</xdr:colOff>
      <xdr:row>36</xdr:row>
      <xdr:rowOff>228601</xdr:rowOff>
    </xdr:to>
    <xdr:sp macro="" textlink="">
      <xdr:nvSpPr>
        <xdr:cNvPr id="27" name="下矢印 26">
          <a:extLst>
            <a:ext uri="{FF2B5EF4-FFF2-40B4-BE49-F238E27FC236}">
              <a16:creationId xmlns:a16="http://schemas.microsoft.com/office/drawing/2014/main" id="{00000000-0008-0000-0B00-00001B000000}"/>
            </a:ext>
          </a:extLst>
        </xdr:cNvPr>
        <xdr:cNvSpPr/>
      </xdr:nvSpPr>
      <xdr:spPr>
        <a:xfrm>
          <a:off x="9544050" y="9020176"/>
          <a:ext cx="728980" cy="17145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3</xdr:col>
      <xdr:colOff>295275</xdr:colOff>
      <xdr:row>44</xdr:row>
      <xdr:rowOff>95250</xdr:rowOff>
    </xdr:from>
    <xdr:to>
      <xdr:col>4</xdr:col>
      <xdr:colOff>338455</xdr:colOff>
      <xdr:row>45</xdr:row>
      <xdr:rowOff>57150</xdr:rowOff>
    </xdr:to>
    <xdr:sp macro="" textlink="">
      <xdr:nvSpPr>
        <xdr:cNvPr id="28" name="下矢印 27">
          <a:extLst>
            <a:ext uri="{FF2B5EF4-FFF2-40B4-BE49-F238E27FC236}">
              <a16:creationId xmlns:a16="http://schemas.microsoft.com/office/drawing/2014/main" id="{00000000-0008-0000-0B00-00001C000000}"/>
            </a:ext>
          </a:extLst>
        </xdr:cNvPr>
        <xdr:cNvSpPr/>
      </xdr:nvSpPr>
      <xdr:spPr>
        <a:xfrm>
          <a:off x="2133600" y="10963275"/>
          <a:ext cx="728980" cy="2000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12</xdr:col>
      <xdr:colOff>371475</xdr:colOff>
      <xdr:row>10</xdr:row>
      <xdr:rowOff>304800</xdr:rowOff>
    </xdr:from>
    <xdr:to>
      <xdr:col>16</xdr:col>
      <xdr:colOff>523875</xdr:colOff>
      <xdr:row>20</xdr:row>
      <xdr:rowOff>161925</xdr:rowOff>
    </xdr:to>
    <xdr:sp macro="" textlink="">
      <xdr:nvSpPr>
        <xdr:cNvPr id="29" name="角丸四角形 28">
          <a:extLst>
            <a:ext uri="{FF2B5EF4-FFF2-40B4-BE49-F238E27FC236}">
              <a16:creationId xmlns:a16="http://schemas.microsoft.com/office/drawing/2014/main" id="{00000000-0008-0000-0B00-00001D000000}"/>
            </a:ext>
          </a:extLst>
        </xdr:cNvPr>
        <xdr:cNvSpPr/>
      </xdr:nvSpPr>
      <xdr:spPr>
        <a:xfrm>
          <a:off x="8782050" y="3067050"/>
          <a:ext cx="2895600" cy="2333625"/>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イラスト</a:t>
          </a:r>
        </a:p>
      </xdr:txBody>
    </xdr:sp>
    <xdr:clientData/>
  </xdr:twoCellAnchor>
  <xdr:twoCellAnchor>
    <xdr:from>
      <xdr:col>2</xdr:col>
      <xdr:colOff>9525</xdr:colOff>
      <xdr:row>53</xdr:row>
      <xdr:rowOff>152400</xdr:rowOff>
    </xdr:from>
    <xdr:to>
      <xdr:col>5</xdr:col>
      <xdr:colOff>688975</xdr:colOff>
      <xdr:row>60</xdr:row>
      <xdr:rowOff>187325</xdr:rowOff>
    </xdr:to>
    <xdr:sp macro="" textlink="">
      <xdr:nvSpPr>
        <xdr:cNvPr id="32" name="角丸四角形 31">
          <a:extLst>
            <a:ext uri="{FF2B5EF4-FFF2-40B4-BE49-F238E27FC236}">
              <a16:creationId xmlns:a16="http://schemas.microsoft.com/office/drawing/2014/main" id="{00000000-0008-0000-0B00-000020000000}"/>
            </a:ext>
          </a:extLst>
        </xdr:cNvPr>
        <xdr:cNvSpPr/>
      </xdr:nvSpPr>
      <xdr:spPr>
        <a:xfrm>
          <a:off x="1085850" y="131635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9525</xdr:colOff>
      <xdr:row>53</xdr:row>
      <xdr:rowOff>161925</xdr:rowOff>
    </xdr:from>
    <xdr:to>
      <xdr:col>10</xdr:col>
      <xdr:colOff>774700</xdr:colOff>
      <xdr:row>60</xdr:row>
      <xdr:rowOff>196850</xdr:rowOff>
    </xdr:to>
    <xdr:sp macro="" textlink="">
      <xdr:nvSpPr>
        <xdr:cNvPr id="33" name="角丸四角形 32">
          <a:extLst>
            <a:ext uri="{FF2B5EF4-FFF2-40B4-BE49-F238E27FC236}">
              <a16:creationId xmlns:a16="http://schemas.microsoft.com/office/drawing/2014/main" id="{00000000-0008-0000-0B00-000021000000}"/>
            </a:ext>
          </a:extLst>
        </xdr:cNvPr>
        <xdr:cNvSpPr/>
      </xdr:nvSpPr>
      <xdr:spPr>
        <a:xfrm>
          <a:off x="4800600" y="1317307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28575</xdr:colOff>
      <xdr:row>53</xdr:row>
      <xdr:rowOff>171450</xdr:rowOff>
    </xdr:from>
    <xdr:to>
      <xdr:col>16</xdr:col>
      <xdr:colOff>203200</xdr:colOff>
      <xdr:row>60</xdr:row>
      <xdr:rowOff>206375</xdr:rowOff>
    </xdr:to>
    <xdr:sp macro="" textlink="">
      <xdr:nvSpPr>
        <xdr:cNvPr id="34" name="角丸四角形 33">
          <a:extLst>
            <a:ext uri="{FF2B5EF4-FFF2-40B4-BE49-F238E27FC236}">
              <a16:creationId xmlns:a16="http://schemas.microsoft.com/office/drawing/2014/main" id="{00000000-0008-0000-0B00-000022000000}"/>
            </a:ext>
          </a:extLst>
        </xdr:cNvPr>
        <xdr:cNvSpPr/>
      </xdr:nvSpPr>
      <xdr:spPr>
        <a:xfrm>
          <a:off x="8439150" y="131826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13</xdr:col>
      <xdr:colOff>485775</xdr:colOff>
      <xdr:row>52</xdr:row>
      <xdr:rowOff>133350</xdr:rowOff>
    </xdr:from>
    <xdr:to>
      <xdr:col>14</xdr:col>
      <xdr:colOff>528955</xdr:colOff>
      <xdr:row>53</xdr:row>
      <xdr:rowOff>152400</xdr:rowOff>
    </xdr:to>
    <xdr:sp macro="" textlink="">
      <xdr:nvSpPr>
        <xdr:cNvPr id="37" name="下矢印 36">
          <a:extLst>
            <a:ext uri="{FF2B5EF4-FFF2-40B4-BE49-F238E27FC236}">
              <a16:creationId xmlns:a16="http://schemas.microsoft.com/office/drawing/2014/main" id="{00000000-0008-0000-0B00-000025000000}"/>
            </a:ext>
          </a:extLst>
        </xdr:cNvPr>
        <xdr:cNvSpPr/>
      </xdr:nvSpPr>
      <xdr:spPr>
        <a:xfrm>
          <a:off x="9582150" y="12906375"/>
          <a:ext cx="728980" cy="25717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133350</xdr:colOff>
      <xdr:row>55</xdr:row>
      <xdr:rowOff>104775</xdr:rowOff>
    </xdr:from>
    <xdr:to>
      <xdr:col>11</xdr:col>
      <xdr:colOff>473075</xdr:colOff>
      <xdr:row>58</xdr:row>
      <xdr:rowOff>61595</xdr:rowOff>
    </xdr:to>
    <xdr:sp macro="" textlink="">
      <xdr:nvSpPr>
        <xdr:cNvPr id="39" name="右矢印 38">
          <a:extLst>
            <a:ext uri="{FF2B5EF4-FFF2-40B4-BE49-F238E27FC236}">
              <a16:creationId xmlns:a16="http://schemas.microsoft.com/office/drawing/2014/main" id="{00000000-0008-0000-0B00-000027000000}"/>
            </a:ext>
          </a:extLst>
        </xdr:cNvPr>
        <xdr:cNvSpPr/>
      </xdr:nvSpPr>
      <xdr:spPr>
        <a:xfrm rot="10800000">
          <a:off x="7858125" y="1359217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104775</xdr:colOff>
      <xdr:row>55</xdr:row>
      <xdr:rowOff>190500</xdr:rowOff>
    </xdr:from>
    <xdr:to>
      <xdr:col>6</xdr:col>
      <xdr:colOff>444500</xdr:colOff>
      <xdr:row>58</xdr:row>
      <xdr:rowOff>147320</xdr:rowOff>
    </xdr:to>
    <xdr:sp macro="" textlink="">
      <xdr:nvSpPr>
        <xdr:cNvPr id="41" name="右矢印 40">
          <a:extLst>
            <a:ext uri="{FF2B5EF4-FFF2-40B4-BE49-F238E27FC236}">
              <a16:creationId xmlns:a16="http://schemas.microsoft.com/office/drawing/2014/main" id="{00000000-0008-0000-0B00-000029000000}"/>
            </a:ext>
          </a:extLst>
        </xdr:cNvPr>
        <xdr:cNvSpPr/>
      </xdr:nvSpPr>
      <xdr:spPr>
        <a:xfrm rot="10800000">
          <a:off x="4210050" y="13677900"/>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9525</xdr:colOff>
      <xdr:row>2</xdr:row>
      <xdr:rowOff>9525</xdr:rowOff>
    </xdr:from>
    <xdr:to>
      <xdr:col>6</xdr:col>
      <xdr:colOff>310515</xdr:colOff>
      <xdr:row>12</xdr:row>
      <xdr:rowOff>180975</xdr:rowOff>
    </xdr:to>
    <xdr:sp macro="" textlink="">
      <xdr:nvSpPr>
        <xdr:cNvPr id="2" name="角丸四角形 1">
          <a:extLst>
            <a:ext uri="{FF2B5EF4-FFF2-40B4-BE49-F238E27FC236}">
              <a16:creationId xmlns:a16="http://schemas.microsoft.com/office/drawing/2014/main" id="{00000000-0008-0000-0200-000002000000}"/>
            </a:ext>
          </a:extLst>
        </xdr:cNvPr>
        <xdr:cNvSpPr/>
      </xdr:nvSpPr>
      <xdr:spPr>
        <a:xfrm>
          <a:off x="1085850" y="485775"/>
          <a:ext cx="3329940" cy="3028950"/>
        </a:xfrm>
        <a:prstGeom prst="round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just">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＜学習前＞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9525</xdr:colOff>
      <xdr:row>2</xdr:row>
      <xdr:rowOff>28575</xdr:rowOff>
    </xdr:from>
    <xdr:to>
      <xdr:col>11</xdr:col>
      <xdr:colOff>310515</xdr:colOff>
      <xdr:row>12</xdr:row>
      <xdr:rowOff>200025</xdr:rowOff>
    </xdr:to>
    <xdr:sp macro="" textlink="">
      <xdr:nvSpPr>
        <xdr:cNvPr id="3" name="角丸四角形 2">
          <a:extLst>
            <a:ext uri="{FF2B5EF4-FFF2-40B4-BE49-F238E27FC236}">
              <a16:creationId xmlns:a16="http://schemas.microsoft.com/office/drawing/2014/main" id="{00000000-0008-0000-0200-000003000000}"/>
            </a:ext>
          </a:extLst>
        </xdr:cNvPr>
        <xdr:cNvSpPr/>
      </xdr:nvSpPr>
      <xdr:spPr>
        <a:xfrm>
          <a:off x="4800600" y="504825"/>
          <a:ext cx="3234690" cy="3028950"/>
        </a:xfrm>
        <a:prstGeom prst="roundRect">
          <a:avLst/>
        </a:prstGeom>
        <a:no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algn="l">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＜学習後＞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342900</xdr:colOff>
      <xdr:row>6</xdr:row>
      <xdr:rowOff>76200</xdr:rowOff>
    </xdr:from>
    <xdr:to>
      <xdr:col>6</xdr:col>
      <xdr:colOff>595630</xdr:colOff>
      <xdr:row>9</xdr:row>
      <xdr:rowOff>33020</xdr:rowOff>
    </xdr:to>
    <xdr:sp macro="" textlink="">
      <xdr:nvSpPr>
        <xdr:cNvPr id="4" name="右矢印 3">
          <a:extLst>
            <a:ext uri="{FF2B5EF4-FFF2-40B4-BE49-F238E27FC236}">
              <a16:creationId xmlns:a16="http://schemas.microsoft.com/office/drawing/2014/main" id="{00000000-0008-0000-0200-000004000000}"/>
            </a:ext>
          </a:extLst>
        </xdr:cNvPr>
        <xdr:cNvSpPr/>
      </xdr:nvSpPr>
      <xdr:spPr>
        <a:xfrm>
          <a:off x="4448175" y="1695450"/>
          <a:ext cx="252730" cy="86169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4</xdr:col>
      <xdr:colOff>676275</xdr:colOff>
      <xdr:row>11</xdr:row>
      <xdr:rowOff>219075</xdr:rowOff>
    </xdr:from>
    <xdr:to>
      <xdr:col>9</xdr:col>
      <xdr:colOff>57785</xdr:colOff>
      <xdr:row>13</xdr:row>
      <xdr:rowOff>219710</xdr:rowOff>
    </xdr:to>
    <xdr:sp macro="" textlink="">
      <xdr:nvSpPr>
        <xdr:cNvPr id="5" name="アーチ 4">
          <a:extLst>
            <a:ext uri="{FF2B5EF4-FFF2-40B4-BE49-F238E27FC236}">
              <a16:creationId xmlns:a16="http://schemas.microsoft.com/office/drawing/2014/main" id="{00000000-0008-0000-0200-000005000000}"/>
            </a:ext>
          </a:extLst>
        </xdr:cNvPr>
        <xdr:cNvSpPr/>
      </xdr:nvSpPr>
      <xdr:spPr>
        <a:xfrm rot="10800000">
          <a:off x="3200400" y="3314700"/>
          <a:ext cx="3020060" cy="476885"/>
        </a:xfrm>
        <a:prstGeom prst="blockArc">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276225</xdr:colOff>
      <xdr:row>13</xdr:row>
      <xdr:rowOff>219075</xdr:rowOff>
    </xdr:from>
    <xdr:to>
      <xdr:col>7</xdr:col>
      <xdr:colOff>184150</xdr:colOff>
      <xdr:row>15</xdr:row>
      <xdr:rowOff>170815</xdr:rowOff>
    </xdr:to>
    <xdr:sp macro="" textlink="">
      <xdr:nvSpPr>
        <xdr:cNvPr id="6" name="下矢印 5">
          <a:extLst>
            <a:ext uri="{FF2B5EF4-FFF2-40B4-BE49-F238E27FC236}">
              <a16:creationId xmlns:a16="http://schemas.microsoft.com/office/drawing/2014/main" id="{00000000-0008-0000-0200-000006000000}"/>
            </a:ext>
          </a:extLst>
        </xdr:cNvPr>
        <xdr:cNvSpPr/>
      </xdr:nvSpPr>
      <xdr:spPr>
        <a:xfrm>
          <a:off x="4381500" y="3790950"/>
          <a:ext cx="593725" cy="42799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xdr:col>
      <xdr:colOff>523875</xdr:colOff>
      <xdr:row>15</xdr:row>
      <xdr:rowOff>190500</xdr:rowOff>
    </xdr:from>
    <xdr:to>
      <xdr:col>11</xdr:col>
      <xdr:colOff>99695</xdr:colOff>
      <xdr:row>26</xdr:row>
      <xdr:rowOff>177165</xdr:rowOff>
    </xdr:to>
    <xdr:sp macro="" textlink="">
      <xdr:nvSpPr>
        <xdr:cNvPr id="7" name="角丸四角形 6">
          <a:extLst>
            <a:ext uri="{FF2B5EF4-FFF2-40B4-BE49-F238E27FC236}">
              <a16:creationId xmlns:a16="http://schemas.microsoft.com/office/drawing/2014/main" id="{00000000-0008-0000-0200-000007000000}"/>
            </a:ext>
          </a:extLst>
        </xdr:cNvPr>
        <xdr:cNvSpPr/>
      </xdr:nvSpPr>
      <xdr:spPr>
        <a:xfrm>
          <a:off x="1600200" y="4238625"/>
          <a:ext cx="6224270" cy="2606040"/>
        </a:xfrm>
        <a:prstGeom prst="roundRect">
          <a:avLst/>
        </a:prstGeom>
        <a:solidFill>
          <a:sysClr val="window" lastClr="FFFFFF"/>
        </a:solid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effectLst/>
              <a:latin typeface="+mn-lt"/>
              <a:ea typeface="+mn-ea"/>
              <a:cs typeface="+mn-cs"/>
            </a:rPr>
            <a:t>学習前・学習後の問意を比べて，毎時間のキーワードだと思ったことを見返して，考えたこと，思ったこと，感想をまとめてみよう。</a:t>
          </a:r>
        </a:p>
        <a:p>
          <a:pPr algn="l">
            <a:spcAft>
              <a:spcPts val="0"/>
            </a:spcAft>
          </a:pP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xdr:row>
      <xdr:rowOff>228600</xdr:rowOff>
    </xdr:from>
    <xdr:to>
      <xdr:col>16</xdr:col>
      <xdr:colOff>457200</xdr:colOff>
      <xdr:row>4</xdr:row>
      <xdr:rowOff>409575</xdr:rowOff>
    </xdr:to>
    <xdr:sp macro="" textlink="">
      <xdr:nvSpPr>
        <xdr:cNvPr id="8" name="テキスト ボックス 2">
          <a:extLst>
            <a:ext uri="{FF2B5EF4-FFF2-40B4-BE49-F238E27FC236}">
              <a16:creationId xmlns:a16="http://schemas.microsoft.com/office/drawing/2014/main" id="{00000000-0008-0000-0200-000008000000}"/>
            </a:ext>
          </a:extLst>
        </xdr:cNvPr>
        <xdr:cNvSpPr txBox="1">
          <a:spLocks noChangeArrowheads="1"/>
        </xdr:cNvSpPr>
      </xdr:nvSpPr>
      <xdr:spPr bwMode="auto">
        <a:xfrm>
          <a:off x="9001125" y="704850"/>
          <a:ext cx="2609850" cy="657225"/>
        </a:xfrm>
        <a:prstGeom prst="rect">
          <a:avLst/>
        </a:prstGeom>
        <a:solidFill>
          <a:srgbClr val="FFFFFF"/>
        </a:solidFill>
        <a:ln w="9525">
          <a:solidFill>
            <a:srgbClr val="000000"/>
          </a:solidFill>
          <a:miter lim="800000"/>
          <a:headEnd/>
          <a:tailEnd/>
        </a:ln>
      </xdr:spPr>
      <xdr:txBody>
        <a:bodyPr rot="0" vert="horz" wrap="square" lIns="91440" tIns="45720" rIns="91440" bIns="45720" anchor="ctr" anchorCtr="0">
          <a:noAutofit/>
        </a:bodyPr>
        <a:lstStyle/>
        <a:p>
          <a:pPr algn="ctr">
            <a:spcAft>
              <a:spcPts val="0"/>
            </a:spcAft>
          </a:pPr>
          <a:r>
            <a:rPr lang="ja-JP" sz="2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振り返りシート</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13</xdr:col>
      <xdr:colOff>0</xdr:colOff>
      <xdr:row>6</xdr:row>
      <xdr:rowOff>142875</xdr:rowOff>
    </xdr:from>
    <xdr:to>
      <xdr:col>16</xdr:col>
      <xdr:colOff>419100</xdr:colOff>
      <xdr:row>10</xdr:row>
      <xdr:rowOff>57150</xdr:rowOff>
    </xdr:to>
    <xdr:sp macro="" textlink="">
      <xdr:nvSpPr>
        <xdr:cNvPr id="9" name="角丸四角形 8">
          <a:extLst>
            <a:ext uri="{FF2B5EF4-FFF2-40B4-BE49-F238E27FC236}">
              <a16:creationId xmlns:a16="http://schemas.microsoft.com/office/drawing/2014/main" id="{00000000-0008-0000-0200-000009000000}"/>
            </a:ext>
          </a:extLst>
        </xdr:cNvPr>
        <xdr:cNvSpPr/>
      </xdr:nvSpPr>
      <xdr:spPr>
        <a:xfrm>
          <a:off x="9096375" y="1762125"/>
          <a:ext cx="2476500" cy="1057275"/>
        </a:xfrm>
        <a:prstGeom prst="roundRect">
          <a:avLst/>
        </a:prstGeom>
        <a:noFill/>
        <a:ln w="19050">
          <a:prstDash val="sysDash"/>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800" kern="100">
              <a:effectLst/>
              <a:latin typeface="ＭＳ 明朝" panose="02020609040205080304" pitchFamily="17" charset="-128"/>
              <a:ea typeface="ＭＳ 明朝" panose="02020609040205080304" pitchFamily="17" charset="-128"/>
              <a:cs typeface="Times New Roman" panose="02020603050405020304" pitchFamily="18" charset="0"/>
            </a:rPr>
            <a:t>単元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21</xdr:row>
      <xdr:rowOff>104775</xdr:rowOff>
    </xdr:from>
    <xdr:to>
      <xdr:col>16</xdr:col>
      <xdr:colOff>220345</xdr:colOff>
      <xdr:row>23</xdr:row>
      <xdr:rowOff>36830</xdr:rowOff>
    </xdr:to>
    <xdr:sp macro="" textlink="">
      <xdr:nvSpPr>
        <xdr:cNvPr id="10" name="テキスト ボックス 11">
          <a:extLst>
            <a:ext uri="{FF2B5EF4-FFF2-40B4-BE49-F238E27FC236}">
              <a16:creationId xmlns:a16="http://schemas.microsoft.com/office/drawing/2014/main" id="{00000000-0008-0000-0200-00000A000000}"/>
            </a:ext>
          </a:extLst>
        </xdr:cNvPr>
        <xdr:cNvSpPr txBox="1"/>
      </xdr:nvSpPr>
      <xdr:spPr>
        <a:xfrm>
          <a:off x="9001125" y="5581650"/>
          <a:ext cx="2372995" cy="40830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indent="457200"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年　　組　　　番</a:t>
          </a:r>
        </a:p>
      </xdr:txBody>
    </xdr:sp>
    <xdr:clientData/>
  </xdr:twoCellAnchor>
  <xdr:twoCellAnchor>
    <xdr:from>
      <xdr:col>12</xdr:col>
      <xdr:colOff>314325</xdr:colOff>
      <xdr:row>24</xdr:row>
      <xdr:rowOff>9525</xdr:rowOff>
    </xdr:from>
    <xdr:to>
      <xdr:col>16</xdr:col>
      <xdr:colOff>508635</xdr:colOff>
      <xdr:row>26</xdr:row>
      <xdr:rowOff>19050</xdr:rowOff>
    </xdr:to>
    <xdr:sp macro="" textlink="">
      <xdr:nvSpPr>
        <xdr:cNvPr id="11" name="テキスト ボックス 12">
          <a:extLst>
            <a:ext uri="{FF2B5EF4-FFF2-40B4-BE49-F238E27FC236}">
              <a16:creationId xmlns:a16="http://schemas.microsoft.com/office/drawing/2014/main" id="{00000000-0008-0000-0200-00000B000000}"/>
            </a:ext>
          </a:extLst>
        </xdr:cNvPr>
        <xdr:cNvSpPr txBox="1"/>
      </xdr:nvSpPr>
      <xdr:spPr>
        <a:xfrm>
          <a:off x="8724900" y="6200775"/>
          <a:ext cx="2937510" cy="48577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氏名</a:t>
          </a:r>
        </a:p>
      </xdr:txBody>
    </xdr:sp>
    <xdr:clientData/>
  </xdr:twoCellAnchor>
  <xdr:twoCellAnchor>
    <xdr:from>
      <xdr:col>2</xdr:col>
      <xdr:colOff>0</xdr:colOff>
      <xdr:row>31</xdr:row>
      <xdr:rowOff>0</xdr:rowOff>
    </xdr:from>
    <xdr:to>
      <xdr:col>5</xdr:col>
      <xdr:colOff>679450</xdr:colOff>
      <xdr:row>43</xdr:row>
      <xdr:rowOff>47625</xdr:rowOff>
    </xdr:to>
    <xdr:sp macro="" textlink="">
      <xdr:nvSpPr>
        <xdr:cNvPr id="12" name="角丸四角形 11">
          <a:extLst>
            <a:ext uri="{FF2B5EF4-FFF2-40B4-BE49-F238E27FC236}">
              <a16:creationId xmlns:a16="http://schemas.microsoft.com/office/drawing/2014/main" id="{00000000-0008-0000-0200-00000C000000}"/>
            </a:ext>
          </a:extLst>
        </xdr:cNvPr>
        <xdr:cNvSpPr/>
      </xdr:nvSpPr>
      <xdr:spPr>
        <a:xfrm>
          <a:off x="1076325" y="8077200"/>
          <a:ext cx="2917825" cy="4391025"/>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①</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30</xdr:row>
      <xdr:rowOff>295274</xdr:rowOff>
    </xdr:from>
    <xdr:to>
      <xdr:col>10</xdr:col>
      <xdr:colOff>765175</xdr:colOff>
      <xdr:row>42</xdr:row>
      <xdr:rowOff>352424</xdr:rowOff>
    </xdr:to>
    <xdr:sp macro="" textlink="">
      <xdr:nvSpPr>
        <xdr:cNvPr id="13" name="角丸四角形 12">
          <a:extLst>
            <a:ext uri="{FF2B5EF4-FFF2-40B4-BE49-F238E27FC236}">
              <a16:creationId xmlns:a16="http://schemas.microsoft.com/office/drawing/2014/main" id="{00000000-0008-0000-0200-00000D000000}"/>
            </a:ext>
          </a:extLst>
        </xdr:cNvPr>
        <xdr:cNvSpPr/>
      </xdr:nvSpPr>
      <xdr:spPr>
        <a:xfrm>
          <a:off x="4791075" y="8077199"/>
          <a:ext cx="2917825" cy="4333875"/>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31</xdr:row>
      <xdr:rowOff>0</xdr:rowOff>
    </xdr:from>
    <xdr:to>
      <xdr:col>16</xdr:col>
      <xdr:colOff>174625</xdr:colOff>
      <xdr:row>42</xdr:row>
      <xdr:rowOff>352425</xdr:rowOff>
    </xdr:to>
    <xdr:sp macro="" textlink="">
      <xdr:nvSpPr>
        <xdr:cNvPr id="14" name="角丸四角形 13">
          <a:extLst>
            <a:ext uri="{FF2B5EF4-FFF2-40B4-BE49-F238E27FC236}">
              <a16:creationId xmlns:a16="http://schemas.microsoft.com/office/drawing/2014/main" id="{00000000-0008-0000-0200-00000E000000}"/>
            </a:ext>
          </a:extLst>
        </xdr:cNvPr>
        <xdr:cNvSpPr/>
      </xdr:nvSpPr>
      <xdr:spPr>
        <a:xfrm>
          <a:off x="8410575" y="8077200"/>
          <a:ext cx="2917825" cy="4333875"/>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161925</xdr:colOff>
      <xdr:row>35</xdr:row>
      <xdr:rowOff>304800</xdr:rowOff>
    </xdr:from>
    <xdr:to>
      <xdr:col>6</xdr:col>
      <xdr:colOff>492125</xdr:colOff>
      <xdr:row>38</xdr:row>
      <xdr:rowOff>137795</xdr:rowOff>
    </xdr:to>
    <xdr:sp macro="" textlink="">
      <xdr:nvSpPr>
        <xdr:cNvPr id="18" name="右矢印 17">
          <a:extLst>
            <a:ext uri="{FF2B5EF4-FFF2-40B4-BE49-F238E27FC236}">
              <a16:creationId xmlns:a16="http://schemas.microsoft.com/office/drawing/2014/main" id="{00000000-0008-0000-0200-000012000000}"/>
            </a:ext>
          </a:extLst>
        </xdr:cNvPr>
        <xdr:cNvSpPr/>
      </xdr:nvSpPr>
      <xdr:spPr>
        <a:xfrm>
          <a:off x="4267200" y="9829800"/>
          <a:ext cx="330200" cy="91884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171450</xdr:colOff>
      <xdr:row>36</xdr:row>
      <xdr:rowOff>9525</xdr:rowOff>
    </xdr:from>
    <xdr:to>
      <xdr:col>11</xdr:col>
      <xdr:colOff>501650</xdr:colOff>
      <xdr:row>38</xdr:row>
      <xdr:rowOff>204470</xdr:rowOff>
    </xdr:to>
    <xdr:sp macro="" textlink="">
      <xdr:nvSpPr>
        <xdr:cNvPr id="19" name="右矢印 18">
          <a:extLst>
            <a:ext uri="{FF2B5EF4-FFF2-40B4-BE49-F238E27FC236}">
              <a16:creationId xmlns:a16="http://schemas.microsoft.com/office/drawing/2014/main" id="{00000000-0008-0000-0200-000013000000}"/>
            </a:ext>
          </a:extLst>
        </xdr:cNvPr>
        <xdr:cNvSpPr/>
      </xdr:nvSpPr>
      <xdr:spPr>
        <a:xfrm>
          <a:off x="7896225" y="9896475"/>
          <a:ext cx="330200" cy="91884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12</xdr:col>
      <xdr:colOff>371475</xdr:colOff>
      <xdr:row>10</xdr:row>
      <xdr:rowOff>304800</xdr:rowOff>
    </xdr:from>
    <xdr:to>
      <xdr:col>16</xdr:col>
      <xdr:colOff>523875</xdr:colOff>
      <xdr:row>20</xdr:row>
      <xdr:rowOff>161925</xdr:rowOff>
    </xdr:to>
    <xdr:sp macro="" textlink="">
      <xdr:nvSpPr>
        <xdr:cNvPr id="23" name="角丸四角形 22">
          <a:extLst>
            <a:ext uri="{FF2B5EF4-FFF2-40B4-BE49-F238E27FC236}">
              <a16:creationId xmlns:a16="http://schemas.microsoft.com/office/drawing/2014/main" id="{00000000-0008-0000-0200-000017000000}"/>
            </a:ext>
          </a:extLst>
        </xdr:cNvPr>
        <xdr:cNvSpPr/>
      </xdr:nvSpPr>
      <xdr:spPr>
        <a:xfrm>
          <a:off x="8782050" y="3067050"/>
          <a:ext cx="2895600" cy="2333625"/>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イラスト</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9525</xdr:colOff>
      <xdr:row>2</xdr:row>
      <xdr:rowOff>9525</xdr:rowOff>
    </xdr:from>
    <xdr:to>
      <xdr:col>6</xdr:col>
      <xdr:colOff>310515</xdr:colOff>
      <xdr:row>12</xdr:row>
      <xdr:rowOff>180975</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1085850" y="485775"/>
          <a:ext cx="3329940" cy="3028950"/>
        </a:xfrm>
        <a:prstGeom prst="round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just">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＜学習前＞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9525</xdr:colOff>
      <xdr:row>2</xdr:row>
      <xdr:rowOff>28575</xdr:rowOff>
    </xdr:from>
    <xdr:to>
      <xdr:col>11</xdr:col>
      <xdr:colOff>310515</xdr:colOff>
      <xdr:row>12</xdr:row>
      <xdr:rowOff>200025</xdr:rowOff>
    </xdr:to>
    <xdr:sp macro="" textlink="">
      <xdr:nvSpPr>
        <xdr:cNvPr id="3" name="角丸四角形 2">
          <a:extLst>
            <a:ext uri="{FF2B5EF4-FFF2-40B4-BE49-F238E27FC236}">
              <a16:creationId xmlns:a16="http://schemas.microsoft.com/office/drawing/2014/main" id="{00000000-0008-0000-0300-000003000000}"/>
            </a:ext>
          </a:extLst>
        </xdr:cNvPr>
        <xdr:cNvSpPr/>
      </xdr:nvSpPr>
      <xdr:spPr>
        <a:xfrm>
          <a:off x="4800600" y="504825"/>
          <a:ext cx="3234690" cy="3028950"/>
        </a:xfrm>
        <a:prstGeom prst="roundRect">
          <a:avLst/>
        </a:prstGeom>
        <a:no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algn="l">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＜学習後＞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342900</xdr:colOff>
      <xdr:row>6</xdr:row>
      <xdr:rowOff>76200</xdr:rowOff>
    </xdr:from>
    <xdr:to>
      <xdr:col>6</xdr:col>
      <xdr:colOff>595630</xdr:colOff>
      <xdr:row>9</xdr:row>
      <xdr:rowOff>33020</xdr:rowOff>
    </xdr:to>
    <xdr:sp macro="" textlink="">
      <xdr:nvSpPr>
        <xdr:cNvPr id="4" name="右矢印 3">
          <a:extLst>
            <a:ext uri="{FF2B5EF4-FFF2-40B4-BE49-F238E27FC236}">
              <a16:creationId xmlns:a16="http://schemas.microsoft.com/office/drawing/2014/main" id="{00000000-0008-0000-0300-000004000000}"/>
            </a:ext>
          </a:extLst>
        </xdr:cNvPr>
        <xdr:cNvSpPr/>
      </xdr:nvSpPr>
      <xdr:spPr>
        <a:xfrm>
          <a:off x="4448175" y="1695450"/>
          <a:ext cx="252730" cy="86169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4</xdr:col>
      <xdr:colOff>676275</xdr:colOff>
      <xdr:row>11</xdr:row>
      <xdr:rowOff>219075</xdr:rowOff>
    </xdr:from>
    <xdr:to>
      <xdr:col>9</xdr:col>
      <xdr:colOff>57785</xdr:colOff>
      <xdr:row>13</xdr:row>
      <xdr:rowOff>219710</xdr:rowOff>
    </xdr:to>
    <xdr:sp macro="" textlink="">
      <xdr:nvSpPr>
        <xdr:cNvPr id="5" name="アーチ 4">
          <a:extLst>
            <a:ext uri="{FF2B5EF4-FFF2-40B4-BE49-F238E27FC236}">
              <a16:creationId xmlns:a16="http://schemas.microsoft.com/office/drawing/2014/main" id="{00000000-0008-0000-0300-000005000000}"/>
            </a:ext>
          </a:extLst>
        </xdr:cNvPr>
        <xdr:cNvSpPr/>
      </xdr:nvSpPr>
      <xdr:spPr>
        <a:xfrm rot="10800000">
          <a:off x="3200400" y="3314700"/>
          <a:ext cx="3020060" cy="476885"/>
        </a:xfrm>
        <a:prstGeom prst="blockArc">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276225</xdr:colOff>
      <xdr:row>13</xdr:row>
      <xdr:rowOff>219075</xdr:rowOff>
    </xdr:from>
    <xdr:to>
      <xdr:col>7</xdr:col>
      <xdr:colOff>184150</xdr:colOff>
      <xdr:row>15</xdr:row>
      <xdr:rowOff>170815</xdr:rowOff>
    </xdr:to>
    <xdr:sp macro="" textlink="">
      <xdr:nvSpPr>
        <xdr:cNvPr id="6" name="下矢印 5">
          <a:extLst>
            <a:ext uri="{FF2B5EF4-FFF2-40B4-BE49-F238E27FC236}">
              <a16:creationId xmlns:a16="http://schemas.microsoft.com/office/drawing/2014/main" id="{00000000-0008-0000-0300-000006000000}"/>
            </a:ext>
          </a:extLst>
        </xdr:cNvPr>
        <xdr:cNvSpPr/>
      </xdr:nvSpPr>
      <xdr:spPr>
        <a:xfrm>
          <a:off x="4381500" y="3790950"/>
          <a:ext cx="593725" cy="42799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xdr:col>
      <xdr:colOff>523875</xdr:colOff>
      <xdr:row>15</xdr:row>
      <xdr:rowOff>190500</xdr:rowOff>
    </xdr:from>
    <xdr:to>
      <xdr:col>11</xdr:col>
      <xdr:colOff>99695</xdr:colOff>
      <xdr:row>26</xdr:row>
      <xdr:rowOff>177165</xdr:rowOff>
    </xdr:to>
    <xdr:sp macro="" textlink="">
      <xdr:nvSpPr>
        <xdr:cNvPr id="7" name="角丸四角形 6">
          <a:extLst>
            <a:ext uri="{FF2B5EF4-FFF2-40B4-BE49-F238E27FC236}">
              <a16:creationId xmlns:a16="http://schemas.microsoft.com/office/drawing/2014/main" id="{00000000-0008-0000-0300-000007000000}"/>
            </a:ext>
          </a:extLst>
        </xdr:cNvPr>
        <xdr:cNvSpPr/>
      </xdr:nvSpPr>
      <xdr:spPr>
        <a:xfrm>
          <a:off x="1600200" y="4238625"/>
          <a:ext cx="6224270" cy="2606040"/>
        </a:xfrm>
        <a:prstGeom prst="roundRect">
          <a:avLst/>
        </a:prstGeom>
        <a:solidFill>
          <a:sysClr val="window" lastClr="FFFFFF"/>
        </a:solid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effectLst/>
              <a:latin typeface="+mn-lt"/>
              <a:ea typeface="+mn-ea"/>
              <a:cs typeface="+mn-cs"/>
            </a:rPr>
            <a:t>学習前・学習後の問意を比べて，毎時間のキーワードだと思ったことを見返して，考えたこと，思ったこと，感想をまとめてみよう。</a:t>
          </a:r>
        </a:p>
        <a:p>
          <a:pPr algn="l">
            <a:spcAft>
              <a:spcPts val="0"/>
            </a:spcAft>
          </a:pP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xdr:row>
      <xdr:rowOff>228600</xdr:rowOff>
    </xdr:from>
    <xdr:to>
      <xdr:col>16</xdr:col>
      <xdr:colOff>457200</xdr:colOff>
      <xdr:row>4</xdr:row>
      <xdr:rowOff>409575</xdr:rowOff>
    </xdr:to>
    <xdr:sp macro="" textlink="">
      <xdr:nvSpPr>
        <xdr:cNvPr id="8" name="テキスト ボックス 2">
          <a:extLst>
            <a:ext uri="{FF2B5EF4-FFF2-40B4-BE49-F238E27FC236}">
              <a16:creationId xmlns:a16="http://schemas.microsoft.com/office/drawing/2014/main" id="{00000000-0008-0000-0300-000008000000}"/>
            </a:ext>
          </a:extLst>
        </xdr:cNvPr>
        <xdr:cNvSpPr txBox="1">
          <a:spLocks noChangeArrowheads="1"/>
        </xdr:cNvSpPr>
      </xdr:nvSpPr>
      <xdr:spPr bwMode="auto">
        <a:xfrm>
          <a:off x="9001125" y="704850"/>
          <a:ext cx="2609850" cy="657225"/>
        </a:xfrm>
        <a:prstGeom prst="rect">
          <a:avLst/>
        </a:prstGeom>
        <a:solidFill>
          <a:srgbClr val="FFFFFF"/>
        </a:solidFill>
        <a:ln w="9525">
          <a:solidFill>
            <a:srgbClr val="000000"/>
          </a:solidFill>
          <a:miter lim="800000"/>
          <a:headEnd/>
          <a:tailEnd/>
        </a:ln>
      </xdr:spPr>
      <xdr:txBody>
        <a:bodyPr rot="0" vert="horz" wrap="square" lIns="91440" tIns="45720" rIns="91440" bIns="45720" anchor="ctr" anchorCtr="0">
          <a:noAutofit/>
        </a:bodyPr>
        <a:lstStyle/>
        <a:p>
          <a:pPr algn="ctr">
            <a:spcAft>
              <a:spcPts val="0"/>
            </a:spcAft>
          </a:pPr>
          <a:r>
            <a:rPr lang="ja-JP" sz="2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振り返りシート</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13</xdr:col>
      <xdr:colOff>0</xdr:colOff>
      <xdr:row>6</xdr:row>
      <xdr:rowOff>142875</xdr:rowOff>
    </xdr:from>
    <xdr:to>
      <xdr:col>16</xdr:col>
      <xdr:colOff>419100</xdr:colOff>
      <xdr:row>10</xdr:row>
      <xdr:rowOff>57150</xdr:rowOff>
    </xdr:to>
    <xdr:sp macro="" textlink="">
      <xdr:nvSpPr>
        <xdr:cNvPr id="9" name="角丸四角形 8">
          <a:extLst>
            <a:ext uri="{FF2B5EF4-FFF2-40B4-BE49-F238E27FC236}">
              <a16:creationId xmlns:a16="http://schemas.microsoft.com/office/drawing/2014/main" id="{00000000-0008-0000-0300-000009000000}"/>
            </a:ext>
          </a:extLst>
        </xdr:cNvPr>
        <xdr:cNvSpPr/>
      </xdr:nvSpPr>
      <xdr:spPr>
        <a:xfrm>
          <a:off x="9096375" y="1762125"/>
          <a:ext cx="2476500" cy="1057275"/>
        </a:xfrm>
        <a:prstGeom prst="roundRect">
          <a:avLst/>
        </a:prstGeom>
        <a:noFill/>
        <a:ln w="19050">
          <a:prstDash val="sysDash"/>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800" kern="100">
              <a:effectLst/>
              <a:latin typeface="ＭＳ 明朝" panose="02020609040205080304" pitchFamily="17" charset="-128"/>
              <a:ea typeface="ＭＳ 明朝" panose="02020609040205080304" pitchFamily="17" charset="-128"/>
              <a:cs typeface="Times New Roman" panose="02020603050405020304" pitchFamily="18" charset="0"/>
            </a:rPr>
            <a:t>単元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21</xdr:row>
      <xdr:rowOff>104775</xdr:rowOff>
    </xdr:from>
    <xdr:to>
      <xdr:col>16</xdr:col>
      <xdr:colOff>220345</xdr:colOff>
      <xdr:row>23</xdr:row>
      <xdr:rowOff>36830</xdr:rowOff>
    </xdr:to>
    <xdr:sp macro="" textlink="">
      <xdr:nvSpPr>
        <xdr:cNvPr id="10" name="テキスト ボックス 11">
          <a:extLst>
            <a:ext uri="{FF2B5EF4-FFF2-40B4-BE49-F238E27FC236}">
              <a16:creationId xmlns:a16="http://schemas.microsoft.com/office/drawing/2014/main" id="{00000000-0008-0000-0300-00000A000000}"/>
            </a:ext>
          </a:extLst>
        </xdr:cNvPr>
        <xdr:cNvSpPr txBox="1"/>
      </xdr:nvSpPr>
      <xdr:spPr>
        <a:xfrm>
          <a:off x="9001125" y="5581650"/>
          <a:ext cx="2372995" cy="40830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indent="457200"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年　　組　　　番</a:t>
          </a:r>
        </a:p>
      </xdr:txBody>
    </xdr:sp>
    <xdr:clientData/>
  </xdr:twoCellAnchor>
  <xdr:twoCellAnchor>
    <xdr:from>
      <xdr:col>12</xdr:col>
      <xdr:colOff>314325</xdr:colOff>
      <xdr:row>24</xdr:row>
      <xdr:rowOff>9525</xdr:rowOff>
    </xdr:from>
    <xdr:to>
      <xdr:col>16</xdr:col>
      <xdr:colOff>508635</xdr:colOff>
      <xdr:row>26</xdr:row>
      <xdr:rowOff>19050</xdr:rowOff>
    </xdr:to>
    <xdr:sp macro="" textlink="">
      <xdr:nvSpPr>
        <xdr:cNvPr id="11" name="テキスト ボックス 12">
          <a:extLst>
            <a:ext uri="{FF2B5EF4-FFF2-40B4-BE49-F238E27FC236}">
              <a16:creationId xmlns:a16="http://schemas.microsoft.com/office/drawing/2014/main" id="{00000000-0008-0000-0300-00000B000000}"/>
            </a:ext>
          </a:extLst>
        </xdr:cNvPr>
        <xdr:cNvSpPr txBox="1"/>
      </xdr:nvSpPr>
      <xdr:spPr>
        <a:xfrm>
          <a:off x="8724900" y="6200775"/>
          <a:ext cx="2937510" cy="48577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氏名</a:t>
          </a:r>
        </a:p>
      </xdr:txBody>
    </xdr:sp>
    <xdr:clientData/>
  </xdr:twoCellAnchor>
  <xdr:twoCellAnchor>
    <xdr:from>
      <xdr:col>2</xdr:col>
      <xdr:colOff>0</xdr:colOff>
      <xdr:row>31</xdr:row>
      <xdr:rowOff>0</xdr:rowOff>
    </xdr:from>
    <xdr:to>
      <xdr:col>7</xdr:col>
      <xdr:colOff>47625</xdr:colOff>
      <xdr:row>38</xdr:row>
      <xdr:rowOff>34925</xdr:rowOff>
    </xdr:to>
    <xdr:sp macro="" textlink="">
      <xdr:nvSpPr>
        <xdr:cNvPr id="12" name="角丸四角形 11">
          <a:extLst>
            <a:ext uri="{FF2B5EF4-FFF2-40B4-BE49-F238E27FC236}">
              <a16:creationId xmlns:a16="http://schemas.microsoft.com/office/drawing/2014/main" id="{00000000-0008-0000-0300-00000C000000}"/>
            </a:ext>
          </a:extLst>
        </xdr:cNvPr>
        <xdr:cNvSpPr/>
      </xdr:nvSpPr>
      <xdr:spPr>
        <a:xfrm>
          <a:off x="1076325" y="8029575"/>
          <a:ext cx="3762375" cy="2568575"/>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①</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9</xdr:col>
      <xdr:colOff>533400</xdr:colOff>
      <xdr:row>30</xdr:row>
      <xdr:rowOff>285750</xdr:rowOff>
    </xdr:from>
    <xdr:to>
      <xdr:col>15</xdr:col>
      <xdr:colOff>47625</xdr:colOff>
      <xdr:row>38</xdr:row>
      <xdr:rowOff>25400</xdr:rowOff>
    </xdr:to>
    <xdr:sp macro="" textlink="">
      <xdr:nvSpPr>
        <xdr:cNvPr id="13" name="角丸四角形 12">
          <a:extLst>
            <a:ext uri="{FF2B5EF4-FFF2-40B4-BE49-F238E27FC236}">
              <a16:creationId xmlns:a16="http://schemas.microsoft.com/office/drawing/2014/main" id="{00000000-0008-0000-0300-00000D000000}"/>
            </a:ext>
          </a:extLst>
        </xdr:cNvPr>
        <xdr:cNvSpPr/>
      </xdr:nvSpPr>
      <xdr:spPr>
        <a:xfrm>
          <a:off x="6696075" y="8020050"/>
          <a:ext cx="3819525" cy="2568575"/>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9</xdr:col>
      <xdr:colOff>657226</xdr:colOff>
      <xdr:row>39</xdr:row>
      <xdr:rowOff>9525</xdr:rowOff>
    </xdr:from>
    <xdr:to>
      <xdr:col>15</xdr:col>
      <xdr:colOff>79376</xdr:colOff>
      <xdr:row>46</xdr:row>
      <xdr:rowOff>44450</xdr:rowOff>
    </xdr:to>
    <xdr:sp macro="" textlink="">
      <xdr:nvSpPr>
        <xdr:cNvPr id="14" name="角丸四角形 13">
          <a:extLst>
            <a:ext uri="{FF2B5EF4-FFF2-40B4-BE49-F238E27FC236}">
              <a16:creationId xmlns:a16="http://schemas.microsoft.com/office/drawing/2014/main" id="{00000000-0008-0000-0300-00000E000000}"/>
            </a:ext>
          </a:extLst>
        </xdr:cNvPr>
        <xdr:cNvSpPr/>
      </xdr:nvSpPr>
      <xdr:spPr>
        <a:xfrm>
          <a:off x="6819901" y="10934700"/>
          <a:ext cx="3727450" cy="2568575"/>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xdr:col>
      <xdr:colOff>9525</xdr:colOff>
      <xdr:row>39</xdr:row>
      <xdr:rowOff>0</xdr:rowOff>
    </xdr:from>
    <xdr:to>
      <xdr:col>7</xdr:col>
      <xdr:colOff>9525</xdr:colOff>
      <xdr:row>46</xdr:row>
      <xdr:rowOff>34925</xdr:rowOff>
    </xdr:to>
    <xdr:sp macro="" textlink="">
      <xdr:nvSpPr>
        <xdr:cNvPr id="17" name="角丸四角形 16">
          <a:extLst>
            <a:ext uri="{FF2B5EF4-FFF2-40B4-BE49-F238E27FC236}">
              <a16:creationId xmlns:a16="http://schemas.microsoft.com/office/drawing/2014/main" id="{00000000-0008-0000-0300-000011000000}"/>
            </a:ext>
          </a:extLst>
        </xdr:cNvPr>
        <xdr:cNvSpPr/>
      </xdr:nvSpPr>
      <xdr:spPr>
        <a:xfrm>
          <a:off x="1085850" y="10925175"/>
          <a:ext cx="3714750" cy="2568575"/>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8</xdr:col>
      <xdr:colOff>38099</xdr:colOff>
      <xdr:row>32</xdr:row>
      <xdr:rowOff>257175</xdr:rowOff>
    </xdr:from>
    <xdr:to>
      <xdr:col>8</xdr:col>
      <xdr:colOff>504824</xdr:colOff>
      <xdr:row>35</xdr:row>
      <xdr:rowOff>90170</xdr:rowOff>
    </xdr:to>
    <xdr:sp macro="" textlink="">
      <xdr:nvSpPr>
        <xdr:cNvPr id="18" name="右矢印 17">
          <a:extLst>
            <a:ext uri="{FF2B5EF4-FFF2-40B4-BE49-F238E27FC236}">
              <a16:creationId xmlns:a16="http://schemas.microsoft.com/office/drawing/2014/main" id="{00000000-0008-0000-0300-000012000000}"/>
            </a:ext>
          </a:extLst>
        </xdr:cNvPr>
        <xdr:cNvSpPr/>
      </xdr:nvSpPr>
      <xdr:spPr>
        <a:xfrm>
          <a:off x="5514974" y="8648700"/>
          <a:ext cx="466725" cy="91884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448627</xdr:colOff>
      <xdr:row>38</xdr:row>
      <xdr:rowOff>27624</xdr:rowOff>
    </xdr:from>
    <xdr:to>
      <xdr:col>12</xdr:col>
      <xdr:colOff>681672</xdr:colOff>
      <xdr:row>38</xdr:row>
      <xdr:rowOff>357824</xdr:rowOff>
    </xdr:to>
    <xdr:sp macro="" textlink="">
      <xdr:nvSpPr>
        <xdr:cNvPr id="19" name="右矢印 18">
          <a:extLst>
            <a:ext uri="{FF2B5EF4-FFF2-40B4-BE49-F238E27FC236}">
              <a16:creationId xmlns:a16="http://schemas.microsoft.com/office/drawing/2014/main" id="{00000000-0008-0000-0300-000013000000}"/>
            </a:ext>
          </a:extLst>
        </xdr:cNvPr>
        <xdr:cNvSpPr/>
      </xdr:nvSpPr>
      <xdr:spPr>
        <a:xfrm rot="5400000">
          <a:off x="8467725" y="10296526"/>
          <a:ext cx="330200" cy="91884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7</xdr:col>
      <xdr:colOff>680085</xdr:colOff>
      <xdr:row>41</xdr:row>
      <xdr:rowOff>186690</xdr:rowOff>
    </xdr:from>
    <xdr:to>
      <xdr:col>8</xdr:col>
      <xdr:colOff>467995</xdr:colOff>
      <xdr:row>43</xdr:row>
      <xdr:rowOff>191770</xdr:rowOff>
    </xdr:to>
    <xdr:sp macro="" textlink="">
      <xdr:nvSpPr>
        <xdr:cNvPr id="22" name="下矢印 21">
          <a:extLst>
            <a:ext uri="{FF2B5EF4-FFF2-40B4-BE49-F238E27FC236}">
              <a16:creationId xmlns:a16="http://schemas.microsoft.com/office/drawing/2014/main" id="{00000000-0008-0000-0300-000016000000}"/>
            </a:ext>
          </a:extLst>
        </xdr:cNvPr>
        <xdr:cNvSpPr/>
      </xdr:nvSpPr>
      <xdr:spPr>
        <a:xfrm rot="5400000">
          <a:off x="5343525" y="11963400"/>
          <a:ext cx="728980" cy="47371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12</xdr:col>
      <xdr:colOff>371475</xdr:colOff>
      <xdr:row>10</xdr:row>
      <xdr:rowOff>304800</xdr:rowOff>
    </xdr:from>
    <xdr:to>
      <xdr:col>16</xdr:col>
      <xdr:colOff>523875</xdr:colOff>
      <xdr:row>20</xdr:row>
      <xdr:rowOff>161925</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a:xfrm>
          <a:off x="8782050" y="3067050"/>
          <a:ext cx="2895600" cy="2333625"/>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イラスト</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9525</xdr:colOff>
      <xdr:row>2</xdr:row>
      <xdr:rowOff>9525</xdr:rowOff>
    </xdr:from>
    <xdr:to>
      <xdr:col>6</xdr:col>
      <xdr:colOff>310515</xdr:colOff>
      <xdr:row>12</xdr:row>
      <xdr:rowOff>180975</xdr:rowOff>
    </xdr:to>
    <xdr:sp macro="" textlink="">
      <xdr:nvSpPr>
        <xdr:cNvPr id="2" name="角丸四角形 1">
          <a:extLst>
            <a:ext uri="{FF2B5EF4-FFF2-40B4-BE49-F238E27FC236}">
              <a16:creationId xmlns:a16="http://schemas.microsoft.com/office/drawing/2014/main" id="{00000000-0008-0000-0400-000002000000}"/>
            </a:ext>
          </a:extLst>
        </xdr:cNvPr>
        <xdr:cNvSpPr/>
      </xdr:nvSpPr>
      <xdr:spPr>
        <a:xfrm>
          <a:off x="1085850" y="485775"/>
          <a:ext cx="3329940" cy="3028950"/>
        </a:xfrm>
        <a:prstGeom prst="round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just">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＜学習前＞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9525</xdr:colOff>
      <xdr:row>2</xdr:row>
      <xdr:rowOff>28575</xdr:rowOff>
    </xdr:from>
    <xdr:to>
      <xdr:col>11</xdr:col>
      <xdr:colOff>310515</xdr:colOff>
      <xdr:row>12</xdr:row>
      <xdr:rowOff>200025</xdr:rowOff>
    </xdr:to>
    <xdr:sp macro="" textlink="">
      <xdr:nvSpPr>
        <xdr:cNvPr id="3" name="角丸四角形 2">
          <a:extLst>
            <a:ext uri="{FF2B5EF4-FFF2-40B4-BE49-F238E27FC236}">
              <a16:creationId xmlns:a16="http://schemas.microsoft.com/office/drawing/2014/main" id="{00000000-0008-0000-0400-000003000000}"/>
            </a:ext>
          </a:extLst>
        </xdr:cNvPr>
        <xdr:cNvSpPr/>
      </xdr:nvSpPr>
      <xdr:spPr>
        <a:xfrm>
          <a:off x="4800600" y="504825"/>
          <a:ext cx="3234690" cy="3028950"/>
        </a:xfrm>
        <a:prstGeom prst="roundRect">
          <a:avLst/>
        </a:prstGeom>
        <a:no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algn="l">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＜学習後＞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342900</xdr:colOff>
      <xdr:row>6</xdr:row>
      <xdr:rowOff>76200</xdr:rowOff>
    </xdr:from>
    <xdr:to>
      <xdr:col>6</xdr:col>
      <xdr:colOff>595630</xdr:colOff>
      <xdr:row>9</xdr:row>
      <xdr:rowOff>33020</xdr:rowOff>
    </xdr:to>
    <xdr:sp macro="" textlink="">
      <xdr:nvSpPr>
        <xdr:cNvPr id="4" name="右矢印 3">
          <a:extLst>
            <a:ext uri="{FF2B5EF4-FFF2-40B4-BE49-F238E27FC236}">
              <a16:creationId xmlns:a16="http://schemas.microsoft.com/office/drawing/2014/main" id="{00000000-0008-0000-0400-000004000000}"/>
            </a:ext>
          </a:extLst>
        </xdr:cNvPr>
        <xdr:cNvSpPr/>
      </xdr:nvSpPr>
      <xdr:spPr>
        <a:xfrm>
          <a:off x="4448175" y="1695450"/>
          <a:ext cx="252730" cy="86169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4</xdr:col>
      <xdr:colOff>676275</xdr:colOff>
      <xdr:row>11</xdr:row>
      <xdr:rowOff>219075</xdr:rowOff>
    </xdr:from>
    <xdr:to>
      <xdr:col>9</xdr:col>
      <xdr:colOff>57785</xdr:colOff>
      <xdr:row>13</xdr:row>
      <xdr:rowOff>219710</xdr:rowOff>
    </xdr:to>
    <xdr:sp macro="" textlink="">
      <xdr:nvSpPr>
        <xdr:cNvPr id="5" name="アーチ 4">
          <a:extLst>
            <a:ext uri="{FF2B5EF4-FFF2-40B4-BE49-F238E27FC236}">
              <a16:creationId xmlns:a16="http://schemas.microsoft.com/office/drawing/2014/main" id="{00000000-0008-0000-0400-000005000000}"/>
            </a:ext>
          </a:extLst>
        </xdr:cNvPr>
        <xdr:cNvSpPr/>
      </xdr:nvSpPr>
      <xdr:spPr>
        <a:xfrm rot="10800000">
          <a:off x="3200400" y="3314700"/>
          <a:ext cx="3020060" cy="476885"/>
        </a:xfrm>
        <a:prstGeom prst="blockArc">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276225</xdr:colOff>
      <xdr:row>13</xdr:row>
      <xdr:rowOff>219075</xdr:rowOff>
    </xdr:from>
    <xdr:to>
      <xdr:col>7</xdr:col>
      <xdr:colOff>184150</xdr:colOff>
      <xdr:row>15</xdr:row>
      <xdr:rowOff>170815</xdr:rowOff>
    </xdr:to>
    <xdr:sp macro="" textlink="">
      <xdr:nvSpPr>
        <xdr:cNvPr id="6" name="下矢印 5">
          <a:extLst>
            <a:ext uri="{FF2B5EF4-FFF2-40B4-BE49-F238E27FC236}">
              <a16:creationId xmlns:a16="http://schemas.microsoft.com/office/drawing/2014/main" id="{00000000-0008-0000-0400-000006000000}"/>
            </a:ext>
          </a:extLst>
        </xdr:cNvPr>
        <xdr:cNvSpPr/>
      </xdr:nvSpPr>
      <xdr:spPr>
        <a:xfrm>
          <a:off x="4381500" y="3790950"/>
          <a:ext cx="593725" cy="42799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xdr:col>
      <xdr:colOff>523875</xdr:colOff>
      <xdr:row>15</xdr:row>
      <xdr:rowOff>190500</xdr:rowOff>
    </xdr:from>
    <xdr:to>
      <xdr:col>11</xdr:col>
      <xdr:colOff>99695</xdr:colOff>
      <xdr:row>26</xdr:row>
      <xdr:rowOff>177165</xdr:rowOff>
    </xdr:to>
    <xdr:sp macro="" textlink="">
      <xdr:nvSpPr>
        <xdr:cNvPr id="7" name="角丸四角形 6">
          <a:extLst>
            <a:ext uri="{FF2B5EF4-FFF2-40B4-BE49-F238E27FC236}">
              <a16:creationId xmlns:a16="http://schemas.microsoft.com/office/drawing/2014/main" id="{00000000-0008-0000-0400-000007000000}"/>
            </a:ext>
          </a:extLst>
        </xdr:cNvPr>
        <xdr:cNvSpPr/>
      </xdr:nvSpPr>
      <xdr:spPr>
        <a:xfrm>
          <a:off x="1600200" y="4238625"/>
          <a:ext cx="6224270" cy="2606040"/>
        </a:xfrm>
        <a:prstGeom prst="roundRect">
          <a:avLst/>
        </a:prstGeom>
        <a:solidFill>
          <a:sysClr val="window" lastClr="FFFFFF"/>
        </a:solid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effectLst/>
              <a:latin typeface="+mn-lt"/>
              <a:ea typeface="+mn-ea"/>
              <a:cs typeface="+mn-cs"/>
            </a:rPr>
            <a:t>学習前・学習後の問意を比べて，毎時間のキーワードだと思ったことを見返して，考えたこと，思ったこと，感想をまとめてみよう。</a:t>
          </a:r>
        </a:p>
        <a:p>
          <a:pPr algn="l">
            <a:spcAft>
              <a:spcPts val="0"/>
            </a:spcAft>
          </a:pP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xdr:row>
      <xdr:rowOff>228600</xdr:rowOff>
    </xdr:from>
    <xdr:to>
      <xdr:col>16</xdr:col>
      <xdr:colOff>457200</xdr:colOff>
      <xdr:row>4</xdr:row>
      <xdr:rowOff>409575</xdr:rowOff>
    </xdr:to>
    <xdr:sp macro="" textlink="">
      <xdr:nvSpPr>
        <xdr:cNvPr id="8" name="テキスト ボックス 2">
          <a:extLst>
            <a:ext uri="{FF2B5EF4-FFF2-40B4-BE49-F238E27FC236}">
              <a16:creationId xmlns:a16="http://schemas.microsoft.com/office/drawing/2014/main" id="{00000000-0008-0000-0400-000008000000}"/>
            </a:ext>
          </a:extLst>
        </xdr:cNvPr>
        <xdr:cNvSpPr txBox="1">
          <a:spLocks noChangeArrowheads="1"/>
        </xdr:cNvSpPr>
      </xdr:nvSpPr>
      <xdr:spPr bwMode="auto">
        <a:xfrm>
          <a:off x="9001125" y="704850"/>
          <a:ext cx="2609850" cy="657225"/>
        </a:xfrm>
        <a:prstGeom prst="rect">
          <a:avLst/>
        </a:prstGeom>
        <a:solidFill>
          <a:srgbClr val="FFFFFF"/>
        </a:solidFill>
        <a:ln w="9525">
          <a:solidFill>
            <a:srgbClr val="000000"/>
          </a:solidFill>
          <a:miter lim="800000"/>
          <a:headEnd/>
          <a:tailEnd/>
        </a:ln>
      </xdr:spPr>
      <xdr:txBody>
        <a:bodyPr rot="0" vert="horz" wrap="square" lIns="91440" tIns="45720" rIns="91440" bIns="45720" anchor="ctr" anchorCtr="0">
          <a:noAutofit/>
        </a:bodyPr>
        <a:lstStyle/>
        <a:p>
          <a:pPr algn="ctr">
            <a:spcAft>
              <a:spcPts val="0"/>
            </a:spcAft>
          </a:pPr>
          <a:r>
            <a:rPr lang="ja-JP" sz="2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振り返りシート</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13</xdr:col>
      <xdr:colOff>0</xdr:colOff>
      <xdr:row>6</xdr:row>
      <xdr:rowOff>142875</xdr:rowOff>
    </xdr:from>
    <xdr:to>
      <xdr:col>16</xdr:col>
      <xdr:colOff>419100</xdr:colOff>
      <xdr:row>10</xdr:row>
      <xdr:rowOff>57150</xdr:rowOff>
    </xdr:to>
    <xdr:sp macro="" textlink="">
      <xdr:nvSpPr>
        <xdr:cNvPr id="9" name="角丸四角形 8">
          <a:extLst>
            <a:ext uri="{FF2B5EF4-FFF2-40B4-BE49-F238E27FC236}">
              <a16:creationId xmlns:a16="http://schemas.microsoft.com/office/drawing/2014/main" id="{00000000-0008-0000-0400-000009000000}"/>
            </a:ext>
          </a:extLst>
        </xdr:cNvPr>
        <xdr:cNvSpPr/>
      </xdr:nvSpPr>
      <xdr:spPr>
        <a:xfrm>
          <a:off x="9096375" y="1762125"/>
          <a:ext cx="2476500" cy="1057275"/>
        </a:xfrm>
        <a:prstGeom prst="roundRect">
          <a:avLst/>
        </a:prstGeom>
        <a:noFill/>
        <a:ln w="19050">
          <a:prstDash val="sysDash"/>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800" kern="100">
              <a:effectLst/>
              <a:latin typeface="ＭＳ 明朝" panose="02020609040205080304" pitchFamily="17" charset="-128"/>
              <a:ea typeface="ＭＳ 明朝" panose="02020609040205080304" pitchFamily="17" charset="-128"/>
              <a:cs typeface="Times New Roman" panose="02020603050405020304" pitchFamily="18" charset="0"/>
            </a:rPr>
            <a:t>単元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21</xdr:row>
      <xdr:rowOff>104775</xdr:rowOff>
    </xdr:from>
    <xdr:to>
      <xdr:col>16</xdr:col>
      <xdr:colOff>220345</xdr:colOff>
      <xdr:row>23</xdr:row>
      <xdr:rowOff>36830</xdr:rowOff>
    </xdr:to>
    <xdr:sp macro="" textlink="">
      <xdr:nvSpPr>
        <xdr:cNvPr id="10" name="テキスト ボックス 11">
          <a:extLst>
            <a:ext uri="{FF2B5EF4-FFF2-40B4-BE49-F238E27FC236}">
              <a16:creationId xmlns:a16="http://schemas.microsoft.com/office/drawing/2014/main" id="{00000000-0008-0000-0400-00000A000000}"/>
            </a:ext>
          </a:extLst>
        </xdr:cNvPr>
        <xdr:cNvSpPr txBox="1"/>
      </xdr:nvSpPr>
      <xdr:spPr>
        <a:xfrm>
          <a:off x="9001125" y="5581650"/>
          <a:ext cx="2372995" cy="40830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indent="457200"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年　　組　　　番</a:t>
          </a:r>
        </a:p>
      </xdr:txBody>
    </xdr:sp>
    <xdr:clientData/>
  </xdr:twoCellAnchor>
  <xdr:twoCellAnchor>
    <xdr:from>
      <xdr:col>12</xdr:col>
      <xdr:colOff>314325</xdr:colOff>
      <xdr:row>24</xdr:row>
      <xdr:rowOff>9525</xdr:rowOff>
    </xdr:from>
    <xdr:to>
      <xdr:col>16</xdr:col>
      <xdr:colOff>508635</xdr:colOff>
      <xdr:row>26</xdr:row>
      <xdr:rowOff>19050</xdr:rowOff>
    </xdr:to>
    <xdr:sp macro="" textlink="">
      <xdr:nvSpPr>
        <xdr:cNvPr id="11" name="テキスト ボックス 12">
          <a:extLst>
            <a:ext uri="{FF2B5EF4-FFF2-40B4-BE49-F238E27FC236}">
              <a16:creationId xmlns:a16="http://schemas.microsoft.com/office/drawing/2014/main" id="{00000000-0008-0000-0400-00000B000000}"/>
            </a:ext>
          </a:extLst>
        </xdr:cNvPr>
        <xdr:cNvSpPr txBox="1"/>
      </xdr:nvSpPr>
      <xdr:spPr>
        <a:xfrm>
          <a:off x="8724900" y="6200775"/>
          <a:ext cx="2937510" cy="48577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氏名</a:t>
          </a:r>
        </a:p>
      </xdr:txBody>
    </xdr:sp>
    <xdr:clientData/>
  </xdr:twoCellAnchor>
  <xdr:twoCellAnchor>
    <xdr:from>
      <xdr:col>2</xdr:col>
      <xdr:colOff>0</xdr:colOff>
      <xdr:row>31</xdr:row>
      <xdr:rowOff>0</xdr:rowOff>
    </xdr:from>
    <xdr:to>
      <xdr:col>5</xdr:col>
      <xdr:colOff>679450</xdr:colOff>
      <xdr:row>38</xdr:row>
      <xdr:rowOff>34925</xdr:rowOff>
    </xdr:to>
    <xdr:sp macro="" textlink="">
      <xdr:nvSpPr>
        <xdr:cNvPr id="12" name="角丸四角形 11">
          <a:extLst>
            <a:ext uri="{FF2B5EF4-FFF2-40B4-BE49-F238E27FC236}">
              <a16:creationId xmlns:a16="http://schemas.microsoft.com/office/drawing/2014/main" id="{00000000-0008-0000-0400-00000C000000}"/>
            </a:ext>
          </a:extLst>
        </xdr:cNvPr>
        <xdr:cNvSpPr/>
      </xdr:nvSpPr>
      <xdr:spPr>
        <a:xfrm>
          <a:off x="1076325" y="8029575"/>
          <a:ext cx="2917825" cy="2568575"/>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①</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31</xdr:row>
      <xdr:rowOff>0</xdr:rowOff>
    </xdr:from>
    <xdr:to>
      <xdr:col>10</xdr:col>
      <xdr:colOff>765175</xdr:colOff>
      <xdr:row>38</xdr:row>
      <xdr:rowOff>34925</xdr:rowOff>
    </xdr:to>
    <xdr:sp macro="" textlink="">
      <xdr:nvSpPr>
        <xdr:cNvPr id="13" name="角丸四角形 12">
          <a:extLst>
            <a:ext uri="{FF2B5EF4-FFF2-40B4-BE49-F238E27FC236}">
              <a16:creationId xmlns:a16="http://schemas.microsoft.com/office/drawing/2014/main" id="{00000000-0008-0000-0400-00000D000000}"/>
            </a:ext>
          </a:extLst>
        </xdr:cNvPr>
        <xdr:cNvSpPr/>
      </xdr:nvSpPr>
      <xdr:spPr>
        <a:xfrm>
          <a:off x="4791075" y="8029575"/>
          <a:ext cx="2917825" cy="2568575"/>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31</xdr:row>
      <xdr:rowOff>0</xdr:rowOff>
    </xdr:from>
    <xdr:to>
      <xdr:col>16</xdr:col>
      <xdr:colOff>174625</xdr:colOff>
      <xdr:row>38</xdr:row>
      <xdr:rowOff>34925</xdr:rowOff>
    </xdr:to>
    <xdr:sp macro="" textlink="">
      <xdr:nvSpPr>
        <xdr:cNvPr id="14" name="角丸四角形 13">
          <a:extLst>
            <a:ext uri="{FF2B5EF4-FFF2-40B4-BE49-F238E27FC236}">
              <a16:creationId xmlns:a16="http://schemas.microsoft.com/office/drawing/2014/main" id="{00000000-0008-0000-0400-00000E000000}"/>
            </a:ext>
          </a:extLst>
        </xdr:cNvPr>
        <xdr:cNvSpPr/>
      </xdr:nvSpPr>
      <xdr:spPr>
        <a:xfrm>
          <a:off x="8410575" y="8029575"/>
          <a:ext cx="2917825" cy="2568575"/>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40</xdr:row>
      <xdr:rowOff>0</xdr:rowOff>
    </xdr:from>
    <xdr:to>
      <xdr:col>10</xdr:col>
      <xdr:colOff>765175</xdr:colOff>
      <xdr:row>47</xdr:row>
      <xdr:rowOff>34925</xdr:rowOff>
    </xdr:to>
    <xdr:sp macro="" textlink="">
      <xdr:nvSpPr>
        <xdr:cNvPr id="16" name="角丸四角形 15">
          <a:extLst>
            <a:ext uri="{FF2B5EF4-FFF2-40B4-BE49-F238E27FC236}">
              <a16:creationId xmlns:a16="http://schemas.microsoft.com/office/drawing/2014/main" id="{00000000-0008-0000-0400-000010000000}"/>
            </a:ext>
          </a:extLst>
        </xdr:cNvPr>
        <xdr:cNvSpPr/>
      </xdr:nvSpPr>
      <xdr:spPr>
        <a:xfrm>
          <a:off x="4791075" y="11287125"/>
          <a:ext cx="2917825" cy="2568575"/>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40</xdr:row>
      <xdr:rowOff>0</xdr:rowOff>
    </xdr:from>
    <xdr:to>
      <xdr:col>16</xdr:col>
      <xdr:colOff>174625</xdr:colOff>
      <xdr:row>47</xdr:row>
      <xdr:rowOff>34925</xdr:rowOff>
    </xdr:to>
    <xdr:sp macro="" textlink="">
      <xdr:nvSpPr>
        <xdr:cNvPr id="17" name="角丸四角形 16">
          <a:extLst>
            <a:ext uri="{FF2B5EF4-FFF2-40B4-BE49-F238E27FC236}">
              <a16:creationId xmlns:a16="http://schemas.microsoft.com/office/drawing/2014/main" id="{00000000-0008-0000-0400-000011000000}"/>
            </a:ext>
          </a:extLst>
        </xdr:cNvPr>
        <xdr:cNvSpPr/>
      </xdr:nvSpPr>
      <xdr:spPr>
        <a:xfrm>
          <a:off x="8410575" y="11287125"/>
          <a:ext cx="2917825" cy="2568575"/>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152400</xdr:colOff>
      <xdr:row>33</xdr:row>
      <xdr:rowOff>38100</xdr:rowOff>
    </xdr:from>
    <xdr:to>
      <xdr:col>6</xdr:col>
      <xdr:colOff>482600</xdr:colOff>
      <xdr:row>35</xdr:row>
      <xdr:rowOff>233045</xdr:rowOff>
    </xdr:to>
    <xdr:sp macro="" textlink="">
      <xdr:nvSpPr>
        <xdr:cNvPr id="18" name="右矢印 17">
          <a:extLst>
            <a:ext uri="{FF2B5EF4-FFF2-40B4-BE49-F238E27FC236}">
              <a16:creationId xmlns:a16="http://schemas.microsoft.com/office/drawing/2014/main" id="{00000000-0008-0000-0400-000012000000}"/>
            </a:ext>
          </a:extLst>
        </xdr:cNvPr>
        <xdr:cNvSpPr/>
      </xdr:nvSpPr>
      <xdr:spPr>
        <a:xfrm>
          <a:off x="4257675" y="8791575"/>
          <a:ext cx="330200" cy="91884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171450</xdr:colOff>
      <xdr:row>33</xdr:row>
      <xdr:rowOff>9525</xdr:rowOff>
    </xdr:from>
    <xdr:to>
      <xdr:col>11</xdr:col>
      <xdr:colOff>501650</xdr:colOff>
      <xdr:row>35</xdr:row>
      <xdr:rowOff>204470</xdr:rowOff>
    </xdr:to>
    <xdr:sp macro="" textlink="">
      <xdr:nvSpPr>
        <xdr:cNvPr id="19" name="右矢印 18">
          <a:extLst>
            <a:ext uri="{FF2B5EF4-FFF2-40B4-BE49-F238E27FC236}">
              <a16:creationId xmlns:a16="http://schemas.microsoft.com/office/drawing/2014/main" id="{00000000-0008-0000-0400-000013000000}"/>
            </a:ext>
          </a:extLst>
        </xdr:cNvPr>
        <xdr:cNvSpPr/>
      </xdr:nvSpPr>
      <xdr:spPr>
        <a:xfrm>
          <a:off x="7896225" y="8763000"/>
          <a:ext cx="330200" cy="91884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104775</xdr:colOff>
      <xdr:row>42</xdr:row>
      <xdr:rowOff>19050</xdr:rowOff>
    </xdr:from>
    <xdr:to>
      <xdr:col>11</xdr:col>
      <xdr:colOff>444500</xdr:colOff>
      <xdr:row>44</xdr:row>
      <xdr:rowOff>213995</xdr:rowOff>
    </xdr:to>
    <xdr:sp macro="" textlink="">
      <xdr:nvSpPr>
        <xdr:cNvPr id="20" name="右矢印 19">
          <a:extLst>
            <a:ext uri="{FF2B5EF4-FFF2-40B4-BE49-F238E27FC236}">
              <a16:creationId xmlns:a16="http://schemas.microsoft.com/office/drawing/2014/main" id="{00000000-0008-0000-0400-000014000000}"/>
            </a:ext>
          </a:extLst>
        </xdr:cNvPr>
        <xdr:cNvSpPr/>
      </xdr:nvSpPr>
      <xdr:spPr>
        <a:xfrm rot="10800000">
          <a:off x="7829550" y="12030075"/>
          <a:ext cx="339725" cy="91884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13</xdr:col>
      <xdr:colOff>428625</xdr:colOff>
      <xdr:row>38</xdr:row>
      <xdr:rowOff>104775</xdr:rowOff>
    </xdr:from>
    <xdr:to>
      <xdr:col>14</xdr:col>
      <xdr:colOff>471805</xdr:colOff>
      <xdr:row>39</xdr:row>
      <xdr:rowOff>216535</xdr:rowOff>
    </xdr:to>
    <xdr:sp macro="" textlink="">
      <xdr:nvSpPr>
        <xdr:cNvPr id="22" name="下矢印 21">
          <a:extLst>
            <a:ext uri="{FF2B5EF4-FFF2-40B4-BE49-F238E27FC236}">
              <a16:creationId xmlns:a16="http://schemas.microsoft.com/office/drawing/2014/main" id="{00000000-0008-0000-0400-000016000000}"/>
            </a:ext>
          </a:extLst>
        </xdr:cNvPr>
        <xdr:cNvSpPr/>
      </xdr:nvSpPr>
      <xdr:spPr>
        <a:xfrm>
          <a:off x="9525000" y="10668000"/>
          <a:ext cx="728980" cy="47371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12</xdr:col>
      <xdr:colOff>371475</xdr:colOff>
      <xdr:row>10</xdr:row>
      <xdr:rowOff>304800</xdr:rowOff>
    </xdr:from>
    <xdr:to>
      <xdr:col>16</xdr:col>
      <xdr:colOff>523875</xdr:colOff>
      <xdr:row>20</xdr:row>
      <xdr:rowOff>161925</xdr:rowOff>
    </xdr:to>
    <xdr:sp macro="" textlink="">
      <xdr:nvSpPr>
        <xdr:cNvPr id="23" name="角丸四角形 22">
          <a:extLst>
            <a:ext uri="{FF2B5EF4-FFF2-40B4-BE49-F238E27FC236}">
              <a16:creationId xmlns:a16="http://schemas.microsoft.com/office/drawing/2014/main" id="{00000000-0008-0000-0400-000017000000}"/>
            </a:ext>
          </a:extLst>
        </xdr:cNvPr>
        <xdr:cNvSpPr/>
      </xdr:nvSpPr>
      <xdr:spPr>
        <a:xfrm>
          <a:off x="8782050" y="3067050"/>
          <a:ext cx="2895600" cy="2333625"/>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イラスト</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9525</xdr:colOff>
      <xdr:row>2</xdr:row>
      <xdr:rowOff>9525</xdr:rowOff>
    </xdr:from>
    <xdr:to>
      <xdr:col>6</xdr:col>
      <xdr:colOff>310515</xdr:colOff>
      <xdr:row>12</xdr:row>
      <xdr:rowOff>180975</xdr:rowOff>
    </xdr:to>
    <xdr:sp macro="" textlink="">
      <xdr:nvSpPr>
        <xdr:cNvPr id="2" name="角丸四角形 1">
          <a:extLst>
            <a:ext uri="{FF2B5EF4-FFF2-40B4-BE49-F238E27FC236}">
              <a16:creationId xmlns:a16="http://schemas.microsoft.com/office/drawing/2014/main" id="{00000000-0008-0000-0500-000002000000}"/>
            </a:ext>
          </a:extLst>
        </xdr:cNvPr>
        <xdr:cNvSpPr/>
      </xdr:nvSpPr>
      <xdr:spPr>
        <a:xfrm>
          <a:off x="1085850" y="485775"/>
          <a:ext cx="3329940" cy="3028950"/>
        </a:xfrm>
        <a:prstGeom prst="round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just">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＜学習前＞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9525</xdr:colOff>
      <xdr:row>2</xdr:row>
      <xdr:rowOff>28575</xdr:rowOff>
    </xdr:from>
    <xdr:to>
      <xdr:col>11</xdr:col>
      <xdr:colOff>310515</xdr:colOff>
      <xdr:row>12</xdr:row>
      <xdr:rowOff>200025</xdr:rowOff>
    </xdr:to>
    <xdr:sp macro="" textlink="">
      <xdr:nvSpPr>
        <xdr:cNvPr id="3" name="角丸四角形 2">
          <a:extLst>
            <a:ext uri="{FF2B5EF4-FFF2-40B4-BE49-F238E27FC236}">
              <a16:creationId xmlns:a16="http://schemas.microsoft.com/office/drawing/2014/main" id="{00000000-0008-0000-0500-000003000000}"/>
            </a:ext>
          </a:extLst>
        </xdr:cNvPr>
        <xdr:cNvSpPr/>
      </xdr:nvSpPr>
      <xdr:spPr>
        <a:xfrm>
          <a:off x="4800600" y="504825"/>
          <a:ext cx="3234690" cy="3028950"/>
        </a:xfrm>
        <a:prstGeom prst="roundRect">
          <a:avLst/>
        </a:prstGeom>
        <a:no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algn="l">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＜学習後＞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342900</xdr:colOff>
      <xdr:row>6</xdr:row>
      <xdr:rowOff>76200</xdr:rowOff>
    </xdr:from>
    <xdr:to>
      <xdr:col>6</xdr:col>
      <xdr:colOff>595630</xdr:colOff>
      <xdr:row>9</xdr:row>
      <xdr:rowOff>33020</xdr:rowOff>
    </xdr:to>
    <xdr:sp macro="" textlink="">
      <xdr:nvSpPr>
        <xdr:cNvPr id="4" name="右矢印 3">
          <a:extLst>
            <a:ext uri="{FF2B5EF4-FFF2-40B4-BE49-F238E27FC236}">
              <a16:creationId xmlns:a16="http://schemas.microsoft.com/office/drawing/2014/main" id="{00000000-0008-0000-0500-000004000000}"/>
            </a:ext>
          </a:extLst>
        </xdr:cNvPr>
        <xdr:cNvSpPr/>
      </xdr:nvSpPr>
      <xdr:spPr>
        <a:xfrm>
          <a:off x="4448175" y="1695450"/>
          <a:ext cx="252730" cy="86169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4</xdr:col>
      <xdr:colOff>676275</xdr:colOff>
      <xdr:row>11</xdr:row>
      <xdr:rowOff>219075</xdr:rowOff>
    </xdr:from>
    <xdr:to>
      <xdr:col>9</xdr:col>
      <xdr:colOff>57785</xdr:colOff>
      <xdr:row>13</xdr:row>
      <xdr:rowOff>219710</xdr:rowOff>
    </xdr:to>
    <xdr:sp macro="" textlink="">
      <xdr:nvSpPr>
        <xdr:cNvPr id="5" name="アーチ 4">
          <a:extLst>
            <a:ext uri="{FF2B5EF4-FFF2-40B4-BE49-F238E27FC236}">
              <a16:creationId xmlns:a16="http://schemas.microsoft.com/office/drawing/2014/main" id="{00000000-0008-0000-0500-000005000000}"/>
            </a:ext>
          </a:extLst>
        </xdr:cNvPr>
        <xdr:cNvSpPr/>
      </xdr:nvSpPr>
      <xdr:spPr>
        <a:xfrm rot="10800000">
          <a:off x="3200400" y="3314700"/>
          <a:ext cx="3020060" cy="476885"/>
        </a:xfrm>
        <a:prstGeom prst="blockArc">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276225</xdr:colOff>
      <xdr:row>13</xdr:row>
      <xdr:rowOff>219075</xdr:rowOff>
    </xdr:from>
    <xdr:to>
      <xdr:col>7</xdr:col>
      <xdr:colOff>184150</xdr:colOff>
      <xdr:row>15</xdr:row>
      <xdr:rowOff>170815</xdr:rowOff>
    </xdr:to>
    <xdr:sp macro="" textlink="">
      <xdr:nvSpPr>
        <xdr:cNvPr id="6" name="下矢印 5">
          <a:extLst>
            <a:ext uri="{FF2B5EF4-FFF2-40B4-BE49-F238E27FC236}">
              <a16:creationId xmlns:a16="http://schemas.microsoft.com/office/drawing/2014/main" id="{00000000-0008-0000-0500-000006000000}"/>
            </a:ext>
          </a:extLst>
        </xdr:cNvPr>
        <xdr:cNvSpPr/>
      </xdr:nvSpPr>
      <xdr:spPr>
        <a:xfrm>
          <a:off x="4381500" y="3790950"/>
          <a:ext cx="593725" cy="42799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xdr:col>
      <xdr:colOff>523875</xdr:colOff>
      <xdr:row>15</xdr:row>
      <xdr:rowOff>190500</xdr:rowOff>
    </xdr:from>
    <xdr:to>
      <xdr:col>11</xdr:col>
      <xdr:colOff>99695</xdr:colOff>
      <xdr:row>26</xdr:row>
      <xdr:rowOff>177165</xdr:rowOff>
    </xdr:to>
    <xdr:sp macro="" textlink="">
      <xdr:nvSpPr>
        <xdr:cNvPr id="7" name="角丸四角形 6">
          <a:extLst>
            <a:ext uri="{FF2B5EF4-FFF2-40B4-BE49-F238E27FC236}">
              <a16:creationId xmlns:a16="http://schemas.microsoft.com/office/drawing/2014/main" id="{00000000-0008-0000-0500-000007000000}"/>
            </a:ext>
          </a:extLst>
        </xdr:cNvPr>
        <xdr:cNvSpPr/>
      </xdr:nvSpPr>
      <xdr:spPr>
        <a:xfrm>
          <a:off x="1600200" y="4238625"/>
          <a:ext cx="6224270" cy="2606040"/>
        </a:xfrm>
        <a:prstGeom prst="roundRect">
          <a:avLst/>
        </a:prstGeom>
        <a:solidFill>
          <a:sysClr val="window" lastClr="FFFFFF"/>
        </a:solid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effectLst/>
              <a:latin typeface="+mn-lt"/>
              <a:ea typeface="+mn-ea"/>
              <a:cs typeface="+mn-cs"/>
            </a:rPr>
            <a:t>学習前・学習後の問意を比べて，毎時間のキーワードだと思ったことを見返して，考えたこと，思ったこと，感想をまとめてみよう。</a:t>
          </a:r>
        </a:p>
        <a:p>
          <a:pPr algn="l">
            <a:spcAft>
              <a:spcPts val="0"/>
            </a:spcAft>
          </a:pP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xdr:row>
      <xdr:rowOff>228600</xdr:rowOff>
    </xdr:from>
    <xdr:to>
      <xdr:col>16</xdr:col>
      <xdr:colOff>457200</xdr:colOff>
      <xdr:row>4</xdr:row>
      <xdr:rowOff>409575</xdr:rowOff>
    </xdr:to>
    <xdr:sp macro="" textlink="">
      <xdr:nvSpPr>
        <xdr:cNvPr id="8" name="テキスト ボックス 2">
          <a:extLst>
            <a:ext uri="{FF2B5EF4-FFF2-40B4-BE49-F238E27FC236}">
              <a16:creationId xmlns:a16="http://schemas.microsoft.com/office/drawing/2014/main" id="{00000000-0008-0000-0500-000008000000}"/>
            </a:ext>
          </a:extLst>
        </xdr:cNvPr>
        <xdr:cNvSpPr txBox="1">
          <a:spLocks noChangeArrowheads="1"/>
        </xdr:cNvSpPr>
      </xdr:nvSpPr>
      <xdr:spPr bwMode="auto">
        <a:xfrm>
          <a:off x="9001125" y="704850"/>
          <a:ext cx="2609850" cy="657225"/>
        </a:xfrm>
        <a:prstGeom prst="rect">
          <a:avLst/>
        </a:prstGeom>
        <a:solidFill>
          <a:srgbClr val="FFFFFF"/>
        </a:solidFill>
        <a:ln w="9525">
          <a:solidFill>
            <a:srgbClr val="000000"/>
          </a:solidFill>
          <a:miter lim="800000"/>
          <a:headEnd/>
          <a:tailEnd/>
        </a:ln>
      </xdr:spPr>
      <xdr:txBody>
        <a:bodyPr rot="0" vert="horz" wrap="square" lIns="91440" tIns="45720" rIns="91440" bIns="45720" anchor="ctr" anchorCtr="0">
          <a:noAutofit/>
        </a:bodyPr>
        <a:lstStyle/>
        <a:p>
          <a:pPr algn="ctr">
            <a:spcAft>
              <a:spcPts val="0"/>
            </a:spcAft>
          </a:pPr>
          <a:r>
            <a:rPr lang="ja-JP" sz="2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振り返りシート</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13</xdr:col>
      <xdr:colOff>0</xdr:colOff>
      <xdr:row>6</xdr:row>
      <xdr:rowOff>142875</xdr:rowOff>
    </xdr:from>
    <xdr:to>
      <xdr:col>16</xdr:col>
      <xdr:colOff>419100</xdr:colOff>
      <xdr:row>10</xdr:row>
      <xdr:rowOff>57150</xdr:rowOff>
    </xdr:to>
    <xdr:sp macro="" textlink="">
      <xdr:nvSpPr>
        <xdr:cNvPr id="9" name="角丸四角形 8">
          <a:extLst>
            <a:ext uri="{FF2B5EF4-FFF2-40B4-BE49-F238E27FC236}">
              <a16:creationId xmlns:a16="http://schemas.microsoft.com/office/drawing/2014/main" id="{00000000-0008-0000-0500-000009000000}"/>
            </a:ext>
          </a:extLst>
        </xdr:cNvPr>
        <xdr:cNvSpPr/>
      </xdr:nvSpPr>
      <xdr:spPr>
        <a:xfrm>
          <a:off x="9096375" y="1762125"/>
          <a:ext cx="2476500" cy="1057275"/>
        </a:xfrm>
        <a:prstGeom prst="roundRect">
          <a:avLst/>
        </a:prstGeom>
        <a:noFill/>
        <a:ln w="19050">
          <a:prstDash val="sysDash"/>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800" kern="100">
              <a:effectLst/>
              <a:latin typeface="ＭＳ 明朝" panose="02020609040205080304" pitchFamily="17" charset="-128"/>
              <a:ea typeface="ＭＳ 明朝" panose="02020609040205080304" pitchFamily="17" charset="-128"/>
              <a:cs typeface="Times New Roman" panose="02020603050405020304" pitchFamily="18" charset="0"/>
            </a:rPr>
            <a:t>単元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21</xdr:row>
      <xdr:rowOff>104775</xdr:rowOff>
    </xdr:from>
    <xdr:to>
      <xdr:col>16</xdr:col>
      <xdr:colOff>220345</xdr:colOff>
      <xdr:row>23</xdr:row>
      <xdr:rowOff>36830</xdr:rowOff>
    </xdr:to>
    <xdr:sp macro="" textlink="">
      <xdr:nvSpPr>
        <xdr:cNvPr id="10" name="テキスト ボックス 11">
          <a:extLst>
            <a:ext uri="{FF2B5EF4-FFF2-40B4-BE49-F238E27FC236}">
              <a16:creationId xmlns:a16="http://schemas.microsoft.com/office/drawing/2014/main" id="{00000000-0008-0000-0500-00000A000000}"/>
            </a:ext>
          </a:extLst>
        </xdr:cNvPr>
        <xdr:cNvSpPr txBox="1"/>
      </xdr:nvSpPr>
      <xdr:spPr>
        <a:xfrm>
          <a:off x="9001125" y="5581650"/>
          <a:ext cx="2372995" cy="40830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indent="457200"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年　　組　　　番</a:t>
          </a:r>
        </a:p>
      </xdr:txBody>
    </xdr:sp>
    <xdr:clientData/>
  </xdr:twoCellAnchor>
  <xdr:twoCellAnchor>
    <xdr:from>
      <xdr:col>12</xdr:col>
      <xdr:colOff>314325</xdr:colOff>
      <xdr:row>24</xdr:row>
      <xdr:rowOff>9525</xdr:rowOff>
    </xdr:from>
    <xdr:to>
      <xdr:col>16</xdr:col>
      <xdr:colOff>508635</xdr:colOff>
      <xdr:row>26</xdr:row>
      <xdr:rowOff>19050</xdr:rowOff>
    </xdr:to>
    <xdr:sp macro="" textlink="">
      <xdr:nvSpPr>
        <xdr:cNvPr id="11" name="テキスト ボックス 12">
          <a:extLst>
            <a:ext uri="{FF2B5EF4-FFF2-40B4-BE49-F238E27FC236}">
              <a16:creationId xmlns:a16="http://schemas.microsoft.com/office/drawing/2014/main" id="{00000000-0008-0000-0500-00000B000000}"/>
            </a:ext>
          </a:extLst>
        </xdr:cNvPr>
        <xdr:cNvSpPr txBox="1"/>
      </xdr:nvSpPr>
      <xdr:spPr>
        <a:xfrm>
          <a:off x="8724900" y="6200775"/>
          <a:ext cx="2937510" cy="48577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氏名</a:t>
          </a:r>
        </a:p>
      </xdr:txBody>
    </xdr:sp>
    <xdr:clientData/>
  </xdr:twoCellAnchor>
  <xdr:twoCellAnchor>
    <xdr:from>
      <xdr:col>2</xdr:col>
      <xdr:colOff>0</xdr:colOff>
      <xdr:row>31</xdr:row>
      <xdr:rowOff>0</xdr:rowOff>
    </xdr:from>
    <xdr:to>
      <xdr:col>5</xdr:col>
      <xdr:colOff>679450</xdr:colOff>
      <xdr:row>38</xdr:row>
      <xdr:rowOff>34925</xdr:rowOff>
    </xdr:to>
    <xdr:sp macro="" textlink="">
      <xdr:nvSpPr>
        <xdr:cNvPr id="12" name="角丸四角形 11">
          <a:extLst>
            <a:ext uri="{FF2B5EF4-FFF2-40B4-BE49-F238E27FC236}">
              <a16:creationId xmlns:a16="http://schemas.microsoft.com/office/drawing/2014/main" id="{00000000-0008-0000-0500-00000C000000}"/>
            </a:ext>
          </a:extLst>
        </xdr:cNvPr>
        <xdr:cNvSpPr/>
      </xdr:nvSpPr>
      <xdr:spPr>
        <a:xfrm>
          <a:off x="1076325" y="74485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①</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31</xdr:row>
      <xdr:rowOff>0</xdr:rowOff>
    </xdr:from>
    <xdr:to>
      <xdr:col>10</xdr:col>
      <xdr:colOff>765175</xdr:colOff>
      <xdr:row>38</xdr:row>
      <xdr:rowOff>34925</xdr:rowOff>
    </xdr:to>
    <xdr:sp macro="" textlink="">
      <xdr:nvSpPr>
        <xdr:cNvPr id="13" name="角丸四角形 12">
          <a:extLst>
            <a:ext uri="{FF2B5EF4-FFF2-40B4-BE49-F238E27FC236}">
              <a16:creationId xmlns:a16="http://schemas.microsoft.com/office/drawing/2014/main" id="{00000000-0008-0000-0500-00000D000000}"/>
            </a:ext>
          </a:extLst>
        </xdr:cNvPr>
        <xdr:cNvSpPr/>
      </xdr:nvSpPr>
      <xdr:spPr>
        <a:xfrm>
          <a:off x="4791075" y="74485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31</xdr:row>
      <xdr:rowOff>0</xdr:rowOff>
    </xdr:from>
    <xdr:to>
      <xdr:col>16</xdr:col>
      <xdr:colOff>174625</xdr:colOff>
      <xdr:row>38</xdr:row>
      <xdr:rowOff>34925</xdr:rowOff>
    </xdr:to>
    <xdr:sp macro="" textlink="">
      <xdr:nvSpPr>
        <xdr:cNvPr id="14" name="角丸四角形 13">
          <a:extLst>
            <a:ext uri="{FF2B5EF4-FFF2-40B4-BE49-F238E27FC236}">
              <a16:creationId xmlns:a16="http://schemas.microsoft.com/office/drawing/2014/main" id="{00000000-0008-0000-0500-00000E000000}"/>
            </a:ext>
          </a:extLst>
        </xdr:cNvPr>
        <xdr:cNvSpPr/>
      </xdr:nvSpPr>
      <xdr:spPr>
        <a:xfrm>
          <a:off x="8410575" y="74485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xdr:col>
      <xdr:colOff>0</xdr:colOff>
      <xdr:row>40</xdr:row>
      <xdr:rowOff>0</xdr:rowOff>
    </xdr:from>
    <xdr:to>
      <xdr:col>5</xdr:col>
      <xdr:colOff>679450</xdr:colOff>
      <xdr:row>47</xdr:row>
      <xdr:rowOff>34925</xdr:rowOff>
    </xdr:to>
    <xdr:sp macro="" textlink="">
      <xdr:nvSpPr>
        <xdr:cNvPr id="15" name="角丸四角形 14">
          <a:extLst>
            <a:ext uri="{FF2B5EF4-FFF2-40B4-BE49-F238E27FC236}">
              <a16:creationId xmlns:a16="http://schemas.microsoft.com/office/drawing/2014/main" id="{00000000-0008-0000-0500-00000F000000}"/>
            </a:ext>
          </a:extLst>
        </xdr:cNvPr>
        <xdr:cNvSpPr/>
      </xdr:nvSpPr>
      <xdr:spPr>
        <a:xfrm>
          <a:off x="1076325" y="959167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40</xdr:row>
      <xdr:rowOff>0</xdr:rowOff>
    </xdr:from>
    <xdr:to>
      <xdr:col>10</xdr:col>
      <xdr:colOff>765175</xdr:colOff>
      <xdr:row>47</xdr:row>
      <xdr:rowOff>34925</xdr:rowOff>
    </xdr:to>
    <xdr:sp macro="" textlink="">
      <xdr:nvSpPr>
        <xdr:cNvPr id="16" name="角丸四角形 15">
          <a:extLst>
            <a:ext uri="{FF2B5EF4-FFF2-40B4-BE49-F238E27FC236}">
              <a16:creationId xmlns:a16="http://schemas.microsoft.com/office/drawing/2014/main" id="{00000000-0008-0000-0500-000010000000}"/>
            </a:ext>
          </a:extLst>
        </xdr:cNvPr>
        <xdr:cNvSpPr/>
      </xdr:nvSpPr>
      <xdr:spPr>
        <a:xfrm>
          <a:off x="4791075" y="959167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40</xdr:row>
      <xdr:rowOff>0</xdr:rowOff>
    </xdr:from>
    <xdr:to>
      <xdr:col>16</xdr:col>
      <xdr:colOff>174625</xdr:colOff>
      <xdr:row>47</xdr:row>
      <xdr:rowOff>34925</xdr:rowOff>
    </xdr:to>
    <xdr:sp macro="" textlink="">
      <xdr:nvSpPr>
        <xdr:cNvPr id="17" name="角丸四角形 16">
          <a:extLst>
            <a:ext uri="{FF2B5EF4-FFF2-40B4-BE49-F238E27FC236}">
              <a16:creationId xmlns:a16="http://schemas.microsoft.com/office/drawing/2014/main" id="{00000000-0008-0000-0500-000011000000}"/>
            </a:ext>
          </a:extLst>
        </xdr:cNvPr>
        <xdr:cNvSpPr/>
      </xdr:nvSpPr>
      <xdr:spPr>
        <a:xfrm>
          <a:off x="8410575" y="959167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152400</xdr:colOff>
      <xdr:row>33</xdr:row>
      <xdr:rowOff>38100</xdr:rowOff>
    </xdr:from>
    <xdr:to>
      <xdr:col>6</xdr:col>
      <xdr:colOff>482600</xdr:colOff>
      <xdr:row>35</xdr:row>
      <xdr:rowOff>233045</xdr:rowOff>
    </xdr:to>
    <xdr:sp macro="" textlink="">
      <xdr:nvSpPr>
        <xdr:cNvPr id="21" name="右矢印 20">
          <a:extLst>
            <a:ext uri="{FF2B5EF4-FFF2-40B4-BE49-F238E27FC236}">
              <a16:creationId xmlns:a16="http://schemas.microsoft.com/office/drawing/2014/main" id="{00000000-0008-0000-0500-000015000000}"/>
            </a:ext>
          </a:extLst>
        </xdr:cNvPr>
        <xdr:cNvSpPr/>
      </xdr:nvSpPr>
      <xdr:spPr>
        <a:xfrm>
          <a:off x="4257675" y="7962900"/>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171450</xdr:colOff>
      <xdr:row>33</xdr:row>
      <xdr:rowOff>9525</xdr:rowOff>
    </xdr:from>
    <xdr:to>
      <xdr:col>11</xdr:col>
      <xdr:colOff>501650</xdr:colOff>
      <xdr:row>35</xdr:row>
      <xdr:rowOff>204470</xdr:rowOff>
    </xdr:to>
    <xdr:sp macro="" textlink="">
      <xdr:nvSpPr>
        <xdr:cNvPr id="22" name="右矢印 21">
          <a:extLst>
            <a:ext uri="{FF2B5EF4-FFF2-40B4-BE49-F238E27FC236}">
              <a16:creationId xmlns:a16="http://schemas.microsoft.com/office/drawing/2014/main" id="{00000000-0008-0000-0500-000016000000}"/>
            </a:ext>
          </a:extLst>
        </xdr:cNvPr>
        <xdr:cNvSpPr/>
      </xdr:nvSpPr>
      <xdr:spPr>
        <a:xfrm>
          <a:off x="7896225" y="793432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104775</xdr:colOff>
      <xdr:row>42</xdr:row>
      <xdr:rowOff>19050</xdr:rowOff>
    </xdr:from>
    <xdr:to>
      <xdr:col>11</xdr:col>
      <xdr:colOff>444500</xdr:colOff>
      <xdr:row>44</xdr:row>
      <xdr:rowOff>213995</xdr:rowOff>
    </xdr:to>
    <xdr:sp macro="" textlink="">
      <xdr:nvSpPr>
        <xdr:cNvPr id="25" name="右矢印 24">
          <a:extLst>
            <a:ext uri="{FF2B5EF4-FFF2-40B4-BE49-F238E27FC236}">
              <a16:creationId xmlns:a16="http://schemas.microsoft.com/office/drawing/2014/main" id="{00000000-0008-0000-0500-000019000000}"/>
            </a:ext>
          </a:extLst>
        </xdr:cNvPr>
        <xdr:cNvSpPr/>
      </xdr:nvSpPr>
      <xdr:spPr>
        <a:xfrm rot="10800000">
          <a:off x="7829550" y="1008697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95250</xdr:colOff>
      <xdr:row>42</xdr:row>
      <xdr:rowOff>19050</xdr:rowOff>
    </xdr:from>
    <xdr:to>
      <xdr:col>6</xdr:col>
      <xdr:colOff>434975</xdr:colOff>
      <xdr:row>44</xdr:row>
      <xdr:rowOff>213995</xdr:rowOff>
    </xdr:to>
    <xdr:sp macro="" textlink="">
      <xdr:nvSpPr>
        <xdr:cNvPr id="26" name="右矢印 25">
          <a:extLst>
            <a:ext uri="{FF2B5EF4-FFF2-40B4-BE49-F238E27FC236}">
              <a16:creationId xmlns:a16="http://schemas.microsoft.com/office/drawing/2014/main" id="{00000000-0008-0000-0500-00001A000000}"/>
            </a:ext>
          </a:extLst>
        </xdr:cNvPr>
        <xdr:cNvSpPr/>
      </xdr:nvSpPr>
      <xdr:spPr>
        <a:xfrm rot="10800000">
          <a:off x="4200525" y="1008697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13</xdr:col>
      <xdr:colOff>428625</xdr:colOff>
      <xdr:row>38</xdr:row>
      <xdr:rowOff>104775</xdr:rowOff>
    </xdr:from>
    <xdr:to>
      <xdr:col>14</xdr:col>
      <xdr:colOff>471805</xdr:colOff>
      <xdr:row>39</xdr:row>
      <xdr:rowOff>216535</xdr:rowOff>
    </xdr:to>
    <xdr:sp macro="" textlink="">
      <xdr:nvSpPr>
        <xdr:cNvPr id="27" name="下矢印 26">
          <a:extLst>
            <a:ext uri="{FF2B5EF4-FFF2-40B4-BE49-F238E27FC236}">
              <a16:creationId xmlns:a16="http://schemas.microsoft.com/office/drawing/2014/main" id="{00000000-0008-0000-0500-00001B000000}"/>
            </a:ext>
          </a:extLst>
        </xdr:cNvPr>
        <xdr:cNvSpPr/>
      </xdr:nvSpPr>
      <xdr:spPr>
        <a:xfrm>
          <a:off x="9525000" y="9220200"/>
          <a:ext cx="728980" cy="34988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12</xdr:col>
      <xdr:colOff>371475</xdr:colOff>
      <xdr:row>10</xdr:row>
      <xdr:rowOff>304800</xdr:rowOff>
    </xdr:from>
    <xdr:to>
      <xdr:col>16</xdr:col>
      <xdr:colOff>523875</xdr:colOff>
      <xdr:row>20</xdr:row>
      <xdr:rowOff>161925</xdr:rowOff>
    </xdr:to>
    <xdr:sp macro="" textlink="">
      <xdr:nvSpPr>
        <xdr:cNvPr id="29" name="角丸四角形 28">
          <a:extLst>
            <a:ext uri="{FF2B5EF4-FFF2-40B4-BE49-F238E27FC236}">
              <a16:creationId xmlns:a16="http://schemas.microsoft.com/office/drawing/2014/main" id="{00000000-0008-0000-0500-00001D000000}"/>
            </a:ext>
          </a:extLst>
        </xdr:cNvPr>
        <xdr:cNvSpPr/>
      </xdr:nvSpPr>
      <xdr:spPr>
        <a:xfrm>
          <a:off x="8782050" y="3067050"/>
          <a:ext cx="2895600" cy="2333625"/>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イラスト</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9525</xdr:colOff>
      <xdr:row>2</xdr:row>
      <xdr:rowOff>9525</xdr:rowOff>
    </xdr:from>
    <xdr:to>
      <xdr:col>6</xdr:col>
      <xdr:colOff>310515</xdr:colOff>
      <xdr:row>12</xdr:row>
      <xdr:rowOff>180975</xdr:rowOff>
    </xdr:to>
    <xdr:sp macro="" textlink="">
      <xdr:nvSpPr>
        <xdr:cNvPr id="2" name="角丸四角形 1">
          <a:extLst>
            <a:ext uri="{FF2B5EF4-FFF2-40B4-BE49-F238E27FC236}">
              <a16:creationId xmlns:a16="http://schemas.microsoft.com/office/drawing/2014/main" id="{00000000-0008-0000-0600-000002000000}"/>
            </a:ext>
          </a:extLst>
        </xdr:cNvPr>
        <xdr:cNvSpPr/>
      </xdr:nvSpPr>
      <xdr:spPr>
        <a:xfrm>
          <a:off x="1085850" y="485775"/>
          <a:ext cx="3329940" cy="3028950"/>
        </a:xfrm>
        <a:prstGeom prst="round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just">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＜学習前＞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9525</xdr:colOff>
      <xdr:row>2</xdr:row>
      <xdr:rowOff>28575</xdr:rowOff>
    </xdr:from>
    <xdr:to>
      <xdr:col>11</xdr:col>
      <xdr:colOff>310515</xdr:colOff>
      <xdr:row>12</xdr:row>
      <xdr:rowOff>200025</xdr:rowOff>
    </xdr:to>
    <xdr:sp macro="" textlink="">
      <xdr:nvSpPr>
        <xdr:cNvPr id="3" name="角丸四角形 2">
          <a:extLst>
            <a:ext uri="{FF2B5EF4-FFF2-40B4-BE49-F238E27FC236}">
              <a16:creationId xmlns:a16="http://schemas.microsoft.com/office/drawing/2014/main" id="{00000000-0008-0000-0600-000003000000}"/>
            </a:ext>
          </a:extLst>
        </xdr:cNvPr>
        <xdr:cNvSpPr/>
      </xdr:nvSpPr>
      <xdr:spPr>
        <a:xfrm>
          <a:off x="4800600" y="504825"/>
          <a:ext cx="3234690" cy="3028950"/>
        </a:xfrm>
        <a:prstGeom prst="roundRect">
          <a:avLst/>
        </a:prstGeom>
        <a:no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algn="l">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＜学習後＞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342900</xdr:colOff>
      <xdr:row>6</xdr:row>
      <xdr:rowOff>76200</xdr:rowOff>
    </xdr:from>
    <xdr:to>
      <xdr:col>6</xdr:col>
      <xdr:colOff>595630</xdr:colOff>
      <xdr:row>9</xdr:row>
      <xdr:rowOff>33020</xdr:rowOff>
    </xdr:to>
    <xdr:sp macro="" textlink="">
      <xdr:nvSpPr>
        <xdr:cNvPr id="4" name="右矢印 3">
          <a:extLst>
            <a:ext uri="{FF2B5EF4-FFF2-40B4-BE49-F238E27FC236}">
              <a16:creationId xmlns:a16="http://schemas.microsoft.com/office/drawing/2014/main" id="{00000000-0008-0000-0600-000004000000}"/>
            </a:ext>
          </a:extLst>
        </xdr:cNvPr>
        <xdr:cNvSpPr/>
      </xdr:nvSpPr>
      <xdr:spPr>
        <a:xfrm>
          <a:off x="4448175" y="1695450"/>
          <a:ext cx="252730" cy="86169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4</xdr:col>
      <xdr:colOff>676275</xdr:colOff>
      <xdr:row>11</xdr:row>
      <xdr:rowOff>219075</xdr:rowOff>
    </xdr:from>
    <xdr:to>
      <xdr:col>9</xdr:col>
      <xdr:colOff>57785</xdr:colOff>
      <xdr:row>13</xdr:row>
      <xdr:rowOff>219710</xdr:rowOff>
    </xdr:to>
    <xdr:sp macro="" textlink="">
      <xdr:nvSpPr>
        <xdr:cNvPr id="5" name="アーチ 4">
          <a:extLst>
            <a:ext uri="{FF2B5EF4-FFF2-40B4-BE49-F238E27FC236}">
              <a16:creationId xmlns:a16="http://schemas.microsoft.com/office/drawing/2014/main" id="{00000000-0008-0000-0600-000005000000}"/>
            </a:ext>
          </a:extLst>
        </xdr:cNvPr>
        <xdr:cNvSpPr/>
      </xdr:nvSpPr>
      <xdr:spPr>
        <a:xfrm rot="10800000">
          <a:off x="3200400" y="3314700"/>
          <a:ext cx="3020060" cy="476885"/>
        </a:xfrm>
        <a:prstGeom prst="blockArc">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276225</xdr:colOff>
      <xdr:row>13</xdr:row>
      <xdr:rowOff>219075</xdr:rowOff>
    </xdr:from>
    <xdr:to>
      <xdr:col>7</xdr:col>
      <xdr:colOff>184150</xdr:colOff>
      <xdr:row>15</xdr:row>
      <xdr:rowOff>170815</xdr:rowOff>
    </xdr:to>
    <xdr:sp macro="" textlink="">
      <xdr:nvSpPr>
        <xdr:cNvPr id="6" name="下矢印 5">
          <a:extLst>
            <a:ext uri="{FF2B5EF4-FFF2-40B4-BE49-F238E27FC236}">
              <a16:creationId xmlns:a16="http://schemas.microsoft.com/office/drawing/2014/main" id="{00000000-0008-0000-0600-000006000000}"/>
            </a:ext>
          </a:extLst>
        </xdr:cNvPr>
        <xdr:cNvSpPr/>
      </xdr:nvSpPr>
      <xdr:spPr>
        <a:xfrm>
          <a:off x="4381500" y="3790950"/>
          <a:ext cx="593725" cy="42799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xdr:col>
      <xdr:colOff>523875</xdr:colOff>
      <xdr:row>15</xdr:row>
      <xdr:rowOff>190500</xdr:rowOff>
    </xdr:from>
    <xdr:to>
      <xdr:col>11</xdr:col>
      <xdr:colOff>99695</xdr:colOff>
      <xdr:row>26</xdr:row>
      <xdr:rowOff>177165</xdr:rowOff>
    </xdr:to>
    <xdr:sp macro="" textlink="">
      <xdr:nvSpPr>
        <xdr:cNvPr id="7" name="角丸四角形 6">
          <a:extLst>
            <a:ext uri="{FF2B5EF4-FFF2-40B4-BE49-F238E27FC236}">
              <a16:creationId xmlns:a16="http://schemas.microsoft.com/office/drawing/2014/main" id="{00000000-0008-0000-0600-000007000000}"/>
            </a:ext>
          </a:extLst>
        </xdr:cNvPr>
        <xdr:cNvSpPr/>
      </xdr:nvSpPr>
      <xdr:spPr>
        <a:xfrm>
          <a:off x="1600200" y="4238625"/>
          <a:ext cx="6224270" cy="2606040"/>
        </a:xfrm>
        <a:prstGeom prst="roundRect">
          <a:avLst/>
        </a:prstGeom>
        <a:solidFill>
          <a:sysClr val="window" lastClr="FFFFFF"/>
        </a:solid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effectLst/>
              <a:latin typeface="+mn-lt"/>
              <a:ea typeface="+mn-ea"/>
              <a:cs typeface="+mn-cs"/>
            </a:rPr>
            <a:t>学習前・学習後の問意を比べて，毎時間のキーワードだと思ったことを見返して，考えたこと，思ったこと，感想をまとめてみよう。</a:t>
          </a:r>
        </a:p>
        <a:p>
          <a:pPr algn="l">
            <a:spcAft>
              <a:spcPts val="0"/>
            </a:spcAft>
          </a:pP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xdr:row>
      <xdr:rowOff>228600</xdr:rowOff>
    </xdr:from>
    <xdr:to>
      <xdr:col>16</xdr:col>
      <xdr:colOff>457200</xdr:colOff>
      <xdr:row>4</xdr:row>
      <xdr:rowOff>409575</xdr:rowOff>
    </xdr:to>
    <xdr:sp macro="" textlink="">
      <xdr:nvSpPr>
        <xdr:cNvPr id="8" name="テキスト ボックス 2">
          <a:extLst>
            <a:ext uri="{FF2B5EF4-FFF2-40B4-BE49-F238E27FC236}">
              <a16:creationId xmlns:a16="http://schemas.microsoft.com/office/drawing/2014/main" id="{00000000-0008-0000-0600-000008000000}"/>
            </a:ext>
          </a:extLst>
        </xdr:cNvPr>
        <xdr:cNvSpPr txBox="1">
          <a:spLocks noChangeArrowheads="1"/>
        </xdr:cNvSpPr>
      </xdr:nvSpPr>
      <xdr:spPr bwMode="auto">
        <a:xfrm>
          <a:off x="9001125" y="704850"/>
          <a:ext cx="2609850" cy="657225"/>
        </a:xfrm>
        <a:prstGeom prst="rect">
          <a:avLst/>
        </a:prstGeom>
        <a:solidFill>
          <a:srgbClr val="FFFFFF"/>
        </a:solidFill>
        <a:ln w="9525">
          <a:solidFill>
            <a:srgbClr val="000000"/>
          </a:solidFill>
          <a:miter lim="800000"/>
          <a:headEnd/>
          <a:tailEnd/>
        </a:ln>
      </xdr:spPr>
      <xdr:txBody>
        <a:bodyPr rot="0" vert="horz" wrap="square" lIns="91440" tIns="45720" rIns="91440" bIns="45720" anchor="ctr" anchorCtr="0">
          <a:noAutofit/>
        </a:bodyPr>
        <a:lstStyle/>
        <a:p>
          <a:pPr algn="ctr">
            <a:spcAft>
              <a:spcPts val="0"/>
            </a:spcAft>
          </a:pPr>
          <a:r>
            <a:rPr lang="ja-JP" sz="2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振り返りシート</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13</xdr:col>
      <xdr:colOff>0</xdr:colOff>
      <xdr:row>6</xdr:row>
      <xdr:rowOff>142875</xdr:rowOff>
    </xdr:from>
    <xdr:to>
      <xdr:col>16</xdr:col>
      <xdr:colOff>419100</xdr:colOff>
      <xdr:row>10</xdr:row>
      <xdr:rowOff>57150</xdr:rowOff>
    </xdr:to>
    <xdr:sp macro="" textlink="">
      <xdr:nvSpPr>
        <xdr:cNvPr id="9" name="角丸四角形 8">
          <a:extLst>
            <a:ext uri="{FF2B5EF4-FFF2-40B4-BE49-F238E27FC236}">
              <a16:creationId xmlns:a16="http://schemas.microsoft.com/office/drawing/2014/main" id="{00000000-0008-0000-0600-000009000000}"/>
            </a:ext>
          </a:extLst>
        </xdr:cNvPr>
        <xdr:cNvSpPr/>
      </xdr:nvSpPr>
      <xdr:spPr>
        <a:xfrm>
          <a:off x="9096375" y="1762125"/>
          <a:ext cx="2476500" cy="1057275"/>
        </a:xfrm>
        <a:prstGeom prst="roundRect">
          <a:avLst/>
        </a:prstGeom>
        <a:noFill/>
        <a:ln w="19050">
          <a:prstDash val="sysDash"/>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800" kern="100">
              <a:effectLst/>
              <a:latin typeface="ＭＳ 明朝" panose="02020609040205080304" pitchFamily="17" charset="-128"/>
              <a:ea typeface="ＭＳ 明朝" panose="02020609040205080304" pitchFamily="17" charset="-128"/>
              <a:cs typeface="Times New Roman" panose="02020603050405020304" pitchFamily="18" charset="0"/>
            </a:rPr>
            <a:t>単元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21</xdr:row>
      <xdr:rowOff>104775</xdr:rowOff>
    </xdr:from>
    <xdr:to>
      <xdr:col>16</xdr:col>
      <xdr:colOff>220345</xdr:colOff>
      <xdr:row>23</xdr:row>
      <xdr:rowOff>36830</xdr:rowOff>
    </xdr:to>
    <xdr:sp macro="" textlink="">
      <xdr:nvSpPr>
        <xdr:cNvPr id="10" name="テキスト ボックス 11">
          <a:extLst>
            <a:ext uri="{FF2B5EF4-FFF2-40B4-BE49-F238E27FC236}">
              <a16:creationId xmlns:a16="http://schemas.microsoft.com/office/drawing/2014/main" id="{00000000-0008-0000-0600-00000A000000}"/>
            </a:ext>
          </a:extLst>
        </xdr:cNvPr>
        <xdr:cNvSpPr txBox="1"/>
      </xdr:nvSpPr>
      <xdr:spPr>
        <a:xfrm>
          <a:off x="9001125" y="5581650"/>
          <a:ext cx="2372995" cy="40830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indent="457200"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年　　組　　　番</a:t>
          </a:r>
        </a:p>
      </xdr:txBody>
    </xdr:sp>
    <xdr:clientData/>
  </xdr:twoCellAnchor>
  <xdr:twoCellAnchor>
    <xdr:from>
      <xdr:col>12</xdr:col>
      <xdr:colOff>314325</xdr:colOff>
      <xdr:row>24</xdr:row>
      <xdr:rowOff>9525</xdr:rowOff>
    </xdr:from>
    <xdr:to>
      <xdr:col>16</xdr:col>
      <xdr:colOff>508635</xdr:colOff>
      <xdr:row>26</xdr:row>
      <xdr:rowOff>19050</xdr:rowOff>
    </xdr:to>
    <xdr:sp macro="" textlink="">
      <xdr:nvSpPr>
        <xdr:cNvPr id="11" name="テキスト ボックス 12">
          <a:extLst>
            <a:ext uri="{FF2B5EF4-FFF2-40B4-BE49-F238E27FC236}">
              <a16:creationId xmlns:a16="http://schemas.microsoft.com/office/drawing/2014/main" id="{00000000-0008-0000-0600-00000B000000}"/>
            </a:ext>
          </a:extLst>
        </xdr:cNvPr>
        <xdr:cNvSpPr txBox="1"/>
      </xdr:nvSpPr>
      <xdr:spPr>
        <a:xfrm>
          <a:off x="8724900" y="6200775"/>
          <a:ext cx="2937510" cy="48577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氏名</a:t>
          </a:r>
        </a:p>
      </xdr:txBody>
    </xdr:sp>
    <xdr:clientData/>
  </xdr:twoCellAnchor>
  <xdr:twoCellAnchor>
    <xdr:from>
      <xdr:col>2</xdr:col>
      <xdr:colOff>0</xdr:colOff>
      <xdr:row>29</xdr:row>
      <xdr:rowOff>0</xdr:rowOff>
    </xdr:from>
    <xdr:to>
      <xdr:col>5</xdr:col>
      <xdr:colOff>679450</xdr:colOff>
      <xdr:row>36</xdr:row>
      <xdr:rowOff>34925</xdr:rowOff>
    </xdr:to>
    <xdr:sp macro="" textlink="">
      <xdr:nvSpPr>
        <xdr:cNvPr id="12" name="角丸四角形 11">
          <a:extLst>
            <a:ext uri="{FF2B5EF4-FFF2-40B4-BE49-F238E27FC236}">
              <a16:creationId xmlns:a16="http://schemas.microsoft.com/office/drawing/2014/main" id="{00000000-0008-0000-0600-00000C000000}"/>
            </a:ext>
          </a:extLst>
        </xdr:cNvPr>
        <xdr:cNvSpPr/>
      </xdr:nvSpPr>
      <xdr:spPr>
        <a:xfrm>
          <a:off x="1076325" y="74485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①</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29</xdr:row>
      <xdr:rowOff>0</xdr:rowOff>
    </xdr:from>
    <xdr:to>
      <xdr:col>10</xdr:col>
      <xdr:colOff>765175</xdr:colOff>
      <xdr:row>36</xdr:row>
      <xdr:rowOff>34925</xdr:rowOff>
    </xdr:to>
    <xdr:sp macro="" textlink="">
      <xdr:nvSpPr>
        <xdr:cNvPr id="13" name="角丸四角形 12">
          <a:extLst>
            <a:ext uri="{FF2B5EF4-FFF2-40B4-BE49-F238E27FC236}">
              <a16:creationId xmlns:a16="http://schemas.microsoft.com/office/drawing/2014/main" id="{00000000-0008-0000-0600-00000D000000}"/>
            </a:ext>
          </a:extLst>
        </xdr:cNvPr>
        <xdr:cNvSpPr/>
      </xdr:nvSpPr>
      <xdr:spPr>
        <a:xfrm>
          <a:off x="4791075" y="74485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29</xdr:row>
      <xdr:rowOff>0</xdr:rowOff>
    </xdr:from>
    <xdr:to>
      <xdr:col>16</xdr:col>
      <xdr:colOff>174625</xdr:colOff>
      <xdr:row>36</xdr:row>
      <xdr:rowOff>34925</xdr:rowOff>
    </xdr:to>
    <xdr:sp macro="" textlink="">
      <xdr:nvSpPr>
        <xdr:cNvPr id="14" name="角丸四角形 13">
          <a:extLst>
            <a:ext uri="{FF2B5EF4-FFF2-40B4-BE49-F238E27FC236}">
              <a16:creationId xmlns:a16="http://schemas.microsoft.com/office/drawing/2014/main" id="{00000000-0008-0000-0600-00000E000000}"/>
            </a:ext>
          </a:extLst>
        </xdr:cNvPr>
        <xdr:cNvSpPr/>
      </xdr:nvSpPr>
      <xdr:spPr>
        <a:xfrm>
          <a:off x="8410575" y="74485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xdr:col>
      <xdr:colOff>0</xdr:colOff>
      <xdr:row>38</xdr:row>
      <xdr:rowOff>0</xdr:rowOff>
    </xdr:from>
    <xdr:to>
      <xdr:col>5</xdr:col>
      <xdr:colOff>679450</xdr:colOff>
      <xdr:row>45</xdr:row>
      <xdr:rowOff>34925</xdr:rowOff>
    </xdr:to>
    <xdr:sp macro="" textlink="">
      <xdr:nvSpPr>
        <xdr:cNvPr id="15" name="角丸四角形 14">
          <a:extLst>
            <a:ext uri="{FF2B5EF4-FFF2-40B4-BE49-F238E27FC236}">
              <a16:creationId xmlns:a16="http://schemas.microsoft.com/office/drawing/2014/main" id="{00000000-0008-0000-0600-00000F000000}"/>
            </a:ext>
          </a:extLst>
        </xdr:cNvPr>
        <xdr:cNvSpPr/>
      </xdr:nvSpPr>
      <xdr:spPr>
        <a:xfrm>
          <a:off x="1076325" y="959167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38</xdr:row>
      <xdr:rowOff>0</xdr:rowOff>
    </xdr:from>
    <xdr:to>
      <xdr:col>10</xdr:col>
      <xdr:colOff>765175</xdr:colOff>
      <xdr:row>45</xdr:row>
      <xdr:rowOff>34925</xdr:rowOff>
    </xdr:to>
    <xdr:sp macro="" textlink="">
      <xdr:nvSpPr>
        <xdr:cNvPr id="16" name="角丸四角形 15">
          <a:extLst>
            <a:ext uri="{FF2B5EF4-FFF2-40B4-BE49-F238E27FC236}">
              <a16:creationId xmlns:a16="http://schemas.microsoft.com/office/drawing/2014/main" id="{00000000-0008-0000-0600-000010000000}"/>
            </a:ext>
          </a:extLst>
        </xdr:cNvPr>
        <xdr:cNvSpPr/>
      </xdr:nvSpPr>
      <xdr:spPr>
        <a:xfrm>
          <a:off x="4791075" y="959167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38</xdr:row>
      <xdr:rowOff>0</xdr:rowOff>
    </xdr:from>
    <xdr:to>
      <xdr:col>16</xdr:col>
      <xdr:colOff>174625</xdr:colOff>
      <xdr:row>45</xdr:row>
      <xdr:rowOff>34925</xdr:rowOff>
    </xdr:to>
    <xdr:sp macro="" textlink="">
      <xdr:nvSpPr>
        <xdr:cNvPr id="17" name="角丸四角形 16">
          <a:extLst>
            <a:ext uri="{FF2B5EF4-FFF2-40B4-BE49-F238E27FC236}">
              <a16:creationId xmlns:a16="http://schemas.microsoft.com/office/drawing/2014/main" id="{00000000-0008-0000-0600-000011000000}"/>
            </a:ext>
          </a:extLst>
        </xdr:cNvPr>
        <xdr:cNvSpPr/>
      </xdr:nvSpPr>
      <xdr:spPr>
        <a:xfrm>
          <a:off x="8410575" y="959167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xdr:col>
      <xdr:colOff>0</xdr:colOff>
      <xdr:row>47</xdr:row>
      <xdr:rowOff>0</xdr:rowOff>
    </xdr:from>
    <xdr:to>
      <xdr:col>5</xdr:col>
      <xdr:colOff>679450</xdr:colOff>
      <xdr:row>54</xdr:row>
      <xdr:rowOff>34925</xdr:rowOff>
    </xdr:to>
    <xdr:sp macro="" textlink="">
      <xdr:nvSpPr>
        <xdr:cNvPr id="18" name="角丸四角形 17">
          <a:extLst>
            <a:ext uri="{FF2B5EF4-FFF2-40B4-BE49-F238E27FC236}">
              <a16:creationId xmlns:a16="http://schemas.microsoft.com/office/drawing/2014/main" id="{00000000-0008-0000-0600-000012000000}"/>
            </a:ext>
          </a:extLst>
        </xdr:cNvPr>
        <xdr:cNvSpPr/>
      </xdr:nvSpPr>
      <xdr:spPr>
        <a:xfrm>
          <a:off x="1076325" y="117348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152400</xdr:colOff>
      <xdr:row>31</xdr:row>
      <xdr:rowOff>38100</xdr:rowOff>
    </xdr:from>
    <xdr:to>
      <xdr:col>6</xdr:col>
      <xdr:colOff>482600</xdr:colOff>
      <xdr:row>33</xdr:row>
      <xdr:rowOff>233045</xdr:rowOff>
    </xdr:to>
    <xdr:sp macro="" textlink="">
      <xdr:nvSpPr>
        <xdr:cNvPr id="21" name="右矢印 20">
          <a:extLst>
            <a:ext uri="{FF2B5EF4-FFF2-40B4-BE49-F238E27FC236}">
              <a16:creationId xmlns:a16="http://schemas.microsoft.com/office/drawing/2014/main" id="{00000000-0008-0000-0600-000015000000}"/>
            </a:ext>
          </a:extLst>
        </xdr:cNvPr>
        <xdr:cNvSpPr/>
      </xdr:nvSpPr>
      <xdr:spPr>
        <a:xfrm>
          <a:off x="4257675" y="7962900"/>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171450</xdr:colOff>
      <xdr:row>31</xdr:row>
      <xdr:rowOff>9525</xdr:rowOff>
    </xdr:from>
    <xdr:to>
      <xdr:col>11</xdr:col>
      <xdr:colOff>501650</xdr:colOff>
      <xdr:row>33</xdr:row>
      <xdr:rowOff>204470</xdr:rowOff>
    </xdr:to>
    <xdr:sp macro="" textlink="">
      <xdr:nvSpPr>
        <xdr:cNvPr id="22" name="右矢印 21">
          <a:extLst>
            <a:ext uri="{FF2B5EF4-FFF2-40B4-BE49-F238E27FC236}">
              <a16:creationId xmlns:a16="http://schemas.microsoft.com/office/drawing/2014/main" id="{00000000-0008-0000-0600-000016000000}"/>
            </a:ext>
          </a:extLst>
        </xdr:cNvPr>
        <xdr:cNvSpPr/>
      </xdr:nvSpPr>
      <xdr:spPr>
        <a:xfrm>
          <a:off x="7896225" y="793432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104775</xdr:colOff>
      <xdr:row>40</xdr:row>
      <xdr:rowOff>19050</xdr:rowOff>
    </xdr:from>
    <xdr:to>
      <xdr:col>11</xdr:col>
      <xdr:colOff>444500</xdr:colOff>
      <xdr:row>42</xdr:row>
      <xdr:rowOff>213995</xdr:rowOff>
    </xdr:to>
    <xdr:sp macro="" textlink="">
      <xdr:nvSpPr>
        <xdr:cNvPr id="25" name="右矢印 24">
          <a:extLst>
            <a:ext uri="{FF2B5EF4-FFF2-40B4-BE49-F238E27FC236}">
              <a16:creationId xmlns:a16="http://schemas.microsoft.com/office/drawing/2014/main" id="{00000000-0008-0000-0600-000019000000}"/>
            </a:ext>
          </a:extLst>
        </xdr:cNvPr>
        <xdr:cNvSpPr/>
      </xdr:nvSpPr>
      <xdr:spPr>
        <a:xfrm rot="10800000">
          <a:off x="7829550" y="1008697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95250</xdr:colOff>
      <xdr:row>40</xdr:row>
      <xdr:rowOff>19050</xdr:rowOff>
    </xdr:from>
    <xdr:to>
      <xdr:col>6</xdr:col>
      <xdr:colOff>434975</xdr:colOff>
      <xdr:row>42</xdr:row>
      <xdr:rowOff>213995</xdr:rowOff>
    </xdr:to>
    <xdr:sp macro="" textlink="">
      <xdr:nvSpPr>
        <xdr:cNvPr id="26" name="右矢印 25">
          <a:extLst>
            <a:ext uri="{FF2B5EF4-FFF2-40B4-BE49-F238E27FC236}">
              <a16:creationId xmlns:a16="http://schemas.microsoft.com/office/drawing/2014/main" id="{00000000-0008-0000-0600-00001A000000}"/>
            </a:ext>
          </a:extLst>
        </xdr:cNvPr>
        <xdr:cNvSpPr/>
      </xdr:nvSpPr>
      <xdr:spPr>
        <a:xfrm rot="10800000">
          <a:off x="4200525" y="1008697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13</xdr:col>
      <xdr:colOff>428625</xdr:colOff>
      <xdr:row>36</xdr:row>
      <xdr:rowOff>104775</xdr:rowOff>
    </xdr:from>
    <xdr:to>
      <xdr:col>14</xdr:col>
      <xdr:colOff>471805</xdr:colOff>
      <xdr:row>37</xdr:row>
      <xdr:rowOff>216535</xdr:rowOff>
    </xdr:to>
    <xdr:sp macro="" textlink="">
      <xdr:nvSpPr>
        <xdr:cNvPr id="27" name="下矢印 26">
          <a:extLst>
            <a:ext uri="{FF2B5EF4-FFF2-40B4-BE49-F238E27FC236}">
              <a16:creationId xmlns:a16="http://schemas.microsoft.com/office/drawing/2014/main" id="{00000000-0008-0000-0600-00001B000000}"/>
            </a:ext>
          </a:extLst>
        </xdr:cNvPr>
        <xdr:cNvSpPr/>
      </xdr:nvSpPr>
      <xdr:spPr>
        <a:xfrm>
          <a:off x="9525000" y="9220200"/>
          <a:ext cx="728980" cy="34988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3</xdr:col>
      <xdr:colOff>276225</xdr:colOff>
      <xdr:row>45</xdr:row>
      <xdr:rowOff>76200</xdr:rowOff>
    </xdr:from>
    <xdr:to>
      <xdr:col>4</xdr:col>
      <xdr:colOff>319405</xdr:colOff>
      <xdr:row>46</xdr:row>
      <xdr:rowOff>187960</xdr:rowOff>
    </xdr:to>
    <xdr:sp macro="" textlink="">
      <xdr:nvSpPr>
        <xdr:cNvPr id="28" name="下矢印 27">
          <a:extLst>
            <a:ext uri="{FF2B5EF4-FFF2-40B4-BE49-F238E27FC236}">
              <a16:creationId xmlns:a16="http://schemas.microsoft.com/office/drawing/2014/main" id="{00000000-0008-0000-0600-00001C000000}"/>
            </a:ext>
          </a:extLst>
        </xdr:cNvPr>
        <xdr:cNvSpPr/>
      </xdr:nvSpPr>
      <xdr:spPr>
        <a:xfrm>
          <a:off x="2114550" y="11334750"/>
          <a:ext cx="728980" cy="34988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12</xdr:col>
      <xdr:colOff>371475</xdr:colOff>
      <xdr:row>10</xdr:row>
      <xdr:rowOff>304800</xdr:rowOff>
    </xdr:from>
    <xdr:to>
      <xdr:col>16</xdr:col>
      <xdr:colOff>523875</xdr:colOff>
      <xdr:row>20</xdr:row>
      <xdr:rowOff>161925</xdr:rowOff>
    </xdr:to>
    <xdr:sp macro="" textlink="">
      <xdr:nvSpPr>
        <xdr:cNvPr id="29" name="角丸四角形 28">
          <a:extLst>
            <a:ext uri="{FF2B5EF4-FFF2-40B4-BE49-F238E27FC236}">
              <a16:creationId xmlns:a16="http://schemas.microsoft.com/office/drawing/2014/main" id="{00000000-0008-0000-0600-00001D000000}"/>
            </a:ext>
          </a:extLst>
        </xdr:cNvPr>
        <xdr:cNvSpPr/>
      </xdr:nvSpPr>
      <xdr:spPr>
        <a:xfrm>
          <a:off x="8782050" y="3067050"/>
          <a:ext cx="2895600" cy="2333625"/>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イラスト</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9525</xdr:colOff>
      <xdr:row>2</xdr:row>
      <xdr:rowOff>9525</xdr:rowOff>
    </xdr:from>
    <xdr:to>
      <xdr:col>6</xdr:col>
      <xdr:colOff>310515</xdr:colOff>
      <xdr:row>12</xdr:row>
      <xdr:rowOff>180975</xdr:rowOff>
    </xdr:to>
    <xdr:sp macro="" textlink="">
      <xdr:nvSpPr>
        <xdr:cNvPr id="2" name="角丸四角形 1">
          <a:extLst>
            <a:ext uri="{FF2B5EF4-FFF2-40B4-BE49-F238E27FC236}">
              <a16:creationId xmlns:a16="http://schemas.microsoft.com/office/drawing/2014/main" id="{00000000-0008-0000-0700-000002000000}"/>
            </a:ext>
          </a:extLst>
        </xdr:cNvPr>
        <xdr:cNvSpPr/>
      </xdr:nvSpPr>
      <xdr:spPr>
        <a:xfrm>
          <a:off x="1085850" y="485775"/>
          <a:ext cx="3329940" cy="3028950"/>
        </a:xfrm>
        <a:prstGeom prst="round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just">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＜学習前＞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9525</xdr:colOff>
      <xdr:row>2</xdr:row>
      <xdr:rowOff>28575</xdr:rowOff>
    </xdr:from>
    <xdr:to>
      <xdr:col>11</xdr:col>
      <xdr:colOff>310515</xdr:colOff>
      <xdr:row>12</xdr:row>
      <xdr:rowOff>200025</xdr:rowOff>
    </xdr:to>
    <xdr:sp macro="" textlink="">
      <xdr:nvSpPr>
        <xdr:cNvPr id="3" name="角丸四角形 2">
          <a:extLst>
            <a:ext uri="{FF2B5EF4-FFF2-40B4-BE49-F238E27FC236}">
              <a16:creationId xmlns:a16="http://schemas.microsoft.com/office/drawing/2014/main" id="{00000000-0008-0000-0700-000003000000}"/>
            </a:ext>
          </a:extLst>
        </xdr:cNvPr>
        <xdr:cNvSpPr/>
      </xdr:nvSpPr>
      <xdr:spPr>
        <a:xfrm>
          <a:off x="4800600" y="504825"/>
          <a:ext cx="3234690" cy="3028950"/>
        </a:xfrm>
        <a:prstGeom prst="roundRect">
          <a:avLst/>
        </a:prstGeom>
        <a:no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algn="l">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＜学習後＞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342900</xdr:colOff>
      <xdr:row>6</xdr:row>
      <xdr:rowOff>76200</xdr:rowOff>
    </xdr:from>
    <xdr:to>
      <xdr:col>6</xdr:col>
      <xdr:colOff>595630</xdr:colOff>
      <xdr:row>9</xdr:row>
      <xdr:rowOff>33020</xdr:rowOff>
    </xdr:to>
    <xdr:sp macro="" textlink="">
      <xdr:nvSpPr>
        <xdr:cNvPr id="4" name="右矢印 3">
          <a:extLst>
            <a:ext uri="{FF2B5EF4-FFF2-40B4-BE49-F238E27FC236}">
              <a16:creationId xmlns:a16="http://schemas.microsoft.com/office/drawing/2014/main" id="{00000000-0008-0000-0700-000004000000}"/>
            </a:ext>
          </a:extLst>
        </xdr:cNvPr>
        <xdr:cNvSpPr/>
      </xdr:nvSpPr>
      <xdr:spPr>
        <a:xfrm>
          <a:off x="4448175" y="1695450"/>
          <a:ext cx="252730" cy="86169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4</xdr:col>
      <xdr:colOff>676275</xdr:colOff>
      <xdr:row>11</xdr:row>
      <xdr:rowOff>219075</xdr:rowOff>
    </xdr:from>
    <xdr:to>
      <xdr:col>9</xdr:col>
      <xdr:colOff>57785</xdr:colOff>
      <xdr:row>13</xdr:row>
      <xdr:rowOff>219710</xdr:rowOff>
    </xdr:to>
    <xdr:sp macro="" textlink="">
      <xdr:nvSpPr>
        <xdr:cNvPr id="5" name="アーチ 4">
          <a:extLst>
            <a:ext uri="{FF2B5EF4-FFF2-40B4-BE49-F238E27FC236}">
              <a16:creationId xmlns:a16="http://schemas.microsoft.com/office/drawing/2014/main" id="{00000000-0008-0000-0700-000005000000}"/>
            </a:ext>
          </a:extLst>
        </xdr:cNvPr>
        <xdr:cNvSpPr/>
      </xdr:nvSpPr>
      <xdr:spPr>
        <a:xfrm rot="10800000">
          <a:off x="3200400" y="3314700"/>
          <a:ext cx="3020060" cy="476885"/>
        </a:xfrm>
        <a:prstGeom prst="blockArc">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276225</xdr:colOff>
      <xdr:row>13</xdr:row>
      <xdr:rowOff>219075</xdr:rowOff>
    </xdr:from>
    <xdr:to>
      <xdr:col>7</xdr:col>
      <xdr:colOff>184150</xdr:colOff>
      <xdr:row>15</xdr:row>
      <xdr:rowOff>170815</xdr:rowOff>
    </xdr:to>
    <xdr:sp macro="" textlink="">
      <xdr:nvSpPr>
        <xdr:cNvPr id="6" name="下矢印 5">
          <a:extLst>
            <a:ext uri="{FF2B5EF4-FFF2-40B4-BE49-F238E27FC236}">
              <a16:creationId xmlns:a16="http://schemas.microsoft.com/office/drawing/2014/main" id="{00000000-0008-0000-0700-000006000000}"/>
            </a:ext>
          </a:extLst>
        </xdr:cNvPr>
        <xdr:cNvSpPr/>
      </xdr:nvSpPr>
      <xdr:spPr>
        <a:xfrm>
          <a:off x="4381500" y="3790950"/>
          <a:ext cx="593725" cy="42799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xdr:col>
      <xdr:colOff>523875</xdr:colOff>
      <xdr:row>15</xdr:row>
      <xdr:rowOff>190500</xdr:rowOff>
    </xdr:from>
    <xdr:to>
      <xdr:col>11</xdr:col>
      <xdr:colOff>99695</xdr:colOff>
      <xdr:row>26</xdr:row>
      <xdr:rowOff>177165</xdr:rowOff>
    </xdr:to>
    <xdr:sp macro="" textlink="">
      <xdr:nvSpPr>
        <xdr:cNvPr id="7" name="角丸四角形 6">
          <a:extLst>
            <a:ext uri="{FF2B5EF4-FFF2-40B4-BE49-F238E27FC236}">
              <a16:creationId xmlns:a16="http://schemas.microsoft.com/office/drawing/2014/main" id="{00000000-0008-0000-0700-000007000000}"/>
            </a:ext>
          </a:extLst>
        </xdr:cNvPr>
        <xdr:cNvSpPr/>
      </xdr:nvSpPr>
      <xdr:spPr>
        <a:xfrm>
          <a:off x="1600200" y="4238625"/>
          <a:ext cx="6224270" cy="2606040"/>
        </a:xfrm>
        <a:prstGeom prst="roundRect">
          <a:avLst/>
        </a:prstGeom>
        <a:solidFill>
          <a:sysClr val="window" lastClr="FFFFFF"/>
        </a:solid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effectLst/>
              <a:latin typeface="+mn-lt"/>
              <a:ea typeface="+mn-ea"/>
              <a:cs typeface="+mn-cs"/>
            </a:rPr>
            <a:t>学習前・学習後の問意を比べて，毎時間のキーワードだと思ったことを見返して，考えたこと，思ったこと，感想をまとめてみよう。</a:t>
          </a:r>
        </a:p>
        <a:p>
          <a:pPr algn="l">
            <a:spcAft>
              <a:spcPts val="0"/>
            </a:spcAft>
          </a:pP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xdr:row>
      <xdr:rowOff>228600</xdr:rowOff>
    </xdr:from>
    <xdr:to>
      <xdr:col>16</xdr:col>
      <xdr:colOff>457200</xdr:colOff>
      <xdr:row>4</xdr:row>
      <xdr:rowOff>409575</xdr:rowOff>
    </xdr:to>
    <xdr:sp macro="" textlink="">
      <xdr:nvSpPr>
        <xdr:cNvPr id="8" name="テキスト ボックス 2">
          <a:extLst>
            <a:ext uri="{FF2B5EF4-FFF2-40B4-BE49-F238E27FC236}">
              <a16:creationId xmlns:a16="http://schemas.microsoft.com/office/drawing/2014/main" id="{00000000-0008-0000-0700-000008000000}"/>
            </a:ext>
          </a:extLst>
        </xdr:cNvPr>
        <xdr:cNvSpPr txBox="1">
          <a:spLocks noChangeArrowheads="1"/>
        </xdr:cNvSpPr>
      </xdr:nvSpPr>
      <xdr:spPr bwMode="auto">
        <a:xfrm>
          <a:off x="9001125" y="704850"/>
          <a:ext cx="2609850" cy="657225"/>
        </a:xfrm>
        <a:prstGeom prst="rect">
          <a:avLst/>
        </a:prstGeom>
        <a:solidFill>
          <a:srgbClr val="FFFFFF"/>
        </a:solidFill>
        <a:ln w="9525">
          <a:solidFill>
            <a:srgbClr val="000000"/>
          </a:solidFill>
          <a:miter lim="800000"/>
          <a:headEnd/>
          <a:tailEnd/>
        </a:ln>
      </xdr:spPr>
      <xdr:txBody>
        <a:bodyPr rot="0" vert="horz" wrap="square" lIns="91440" tIns="45720" rIns="91440" bIns="45720" anchor="ctr" anchorCtr="0">
          <a:noAutofit/>
        </a:bodyPr>
        <a:lstStyle/>
        <a:p>
          <a:pPr algn="ctr">
            <a:spcAft>
              <a:spcPts val="0"/>
            </a:spcAft>
          </a:pPr>
          <a:r>
            <a:rPr lang="ja-JP" sz="2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振り返りシート</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13</xdr:col>
      <xdr:colOff>0</xdr:colOff>
      <xdr:row>6</xdr:row>
      <xdr:rowOff>142875</xdr:rowOff>
    </xdr:from>
    <xdr:to>
      <xdr:col>16</xdr:col>
      <xdr:colOff>419100</xdr:colOff>
      <xdr:row>10</xdr:row>
      <xdr:rowOff>57150</xdr:rowOff>
    </xdr:to>
    <xdr:sp macro="" textlink="">
      <xdr:nvSpPr>
        <xdr:cNvPr id="9" name="角丸四角形 8">
          <a:extLst>
            <a:ext uri="{FF2B5EF4-FFF2-40B4-BE49-F238E27FC236}">
              <a16:creationId xmlns:a16="http://schemas.microsoft.com/office/drawing/2014/main" id="{00000000-0008-0000-0700-000009000000}"/>
            </a:ext>
          </a:extLst>
        </xdr:cNvPr>
        <xdr:cNvSpPr/>
      </xdr:nvSpPr>
      <xdr:spPr>
        <a:xfrm>
          <a:off x="9096375" y="1762125"/>
          <a:ext cx="2476500" cy="1057275"/>
        </a:xfrm>
        <a:prstGeom prst="roundRect">
          <a:avLst/>
        </a:prstGeom>
        <a:noFill/>
        <a:ln w="19050">
          <a:prstDash val="sysDash"/>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800" kern="100">
              <a:effectLst/>
              <a:latin typeface="ＭＳ 明朝" panose="02020609040205080304" pitchFamily="17" charset="-128"/>
              <a:ea typeface="ＭＳ 明朝" panose="02020609040205080304" pitchFamily="17" charset="-128"/>
              <a:cs typeface="Times New Roman" panose="02020603050405020304" pitchFamily="18" charset="0"/>
            </a:rPr>
            <a:t>単元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21</xdr:row>
      <xdr:rowOff>104775</xdr:rowOff>
    </xdr:from>
    <xdr:to>
      <xdr:col>16</xdr:col>
      <xdr:colOff>220345</xdr:colOff>
      <xdr:row>23</xdr:row>
      <xdr:rowOff>36830</xdr:rowOff>
    </xdr:to>
    <xdr:sp macro="" textlink="">
      <xdr:nvSpPr>
        <xdr:cNvPr id="10" name="テキスト ボックス 11">
          <a:extLst>
            <a:ext uri="{FF2B5EF4-FFF2-40B4-BE49-F238E27FC236}">
              <a16:creationId xmlns:a16="http://schemas.microsoft.com/office/drawing/2014/main" id="{00000000-0008-0000-0700-00000A000000}"/>
            </a:ext>
          </a:extLst>
        </xdr:cNvPr>
        <xdr:cNvSpPr txBox="1"/>
      </xdr:nvSpPr>
      <xdr:spPr>
        <a:xfrm>
          <a:off x="9001125" y="5581650"/>
          <a:ext cx="2372995" cy="40830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indent="457200"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年　　組　　　番</a:t>
          </a:r>
        </a:p>
      </xdr:txBody>
    </xdr:sp>
    <xdr:clientData/>
  </xdr:twoCellAnchor>
  <xdr:twoCellAnchor>
    <xdr:from>
      <xdr:col>12</xdr:col>
      <xdr:colOff>314325</xdr:colOff>
      <xdr:row>24</xdr:row>
      <xdr:rowOff>9525</xdr:rowOff>
    </xdr:from>
    <xdr:to>
      <xdr:col>16</xdr:col>
      <xdr:colOff>508635</xdr:colOff>
      <xdr:row>26</xdr:row>
      <xdr:rowOff>19050</xdr:rowOff>
    </xdr:to>
    <xdr:sp macro="" textlink="">
      <xdr:nvSpPr>
        <xdr:cNvPr id="11" name="テキスト ボックス 12">
          <a:extLst>
            <a:ext uri="{FF2B5EF4-FFF2-40B4-BE49-F238E27FC236}">
              <a16:creationId xmlns:a16="http://schemas.microsoft.com/office/drawing/2014/main" id="{00000000-0008-0000-0700-00000B000000}"/>
            </a:ext>
          </a:extLst>
        </xdr:cNvPr>
        <xdr:cNvSpPr txBox="1"/>
      </xdr:nvSpPr>
      <xdr:spPr>
        <a:xfrm>
          <a:off x="8724900" y="6200775"/>
          <a:ext cx="2937510" cy="48577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氏名</a:t>
          </a:r>
        </a:p>
      </xdr:txBody>
    </xdr:sp>
    <xdr:clientData/>
  </xdr:twoCellAnchor>
  <xdr:twoCellAnchor>
    <xdr:from>
      <xdr:col>2</xdr:col>
      <xdr:colOff>0</xdr:colOff>
      <xdr:row>29</xdr:row>
      <xdr:rowOff>0</xdr:rowOff>
    </xdr:from>
    <xdr:to>
      <xdr:col>5</xdr:col>
      <xdr:colOff>679450</xdr:colOff>
      <xdr:row>36</xdr:row>
      <xdr:rowOff>34925</xdr:rowOff>
    </xdr:to>
    <xdr:sp macro="" textlink="">
      <xdr:nvSpPr>
        <xdr:cNvPr id="12" name="角丸四角形 11">
          <a:extLst>
            <a:ext uri="{FF2B5EF4-FFF2-40B4-BE49-F238E27FC236}">
              <a16:creationId xmlns:a16="http://schemas.microsoft.com/office/drawing/2014/main" id="{00000000-0008-0000-0700-00000C000000}"/>
            </a:ext>
          </a:extLst>
        </xdr:cNvPr>
        <xdr:cNvSpPr/>
      </xdr:nvSpPr>
      <xdr:spPr>
        <a:xfrm>
          <a:off x="1076325" y="74485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①</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29</xdr:row>
      <xdr:rowOff>0</xdr:rowOff>
    </xdr:from>
    <xdr:to>
      <xdr:col>10</xdr:col>
      <xdr:colOff>765175</xdr:colOff>
      <xdr:row>36</xdr:row>
      <xdr:rowOff>34925</xdr:rowOff>
    </xdr:to>
    <xdr:sp macro="" textlink="">
      <xdr:nvSpPr>
        <xdr:cNvPr id="13" name="角丸四角形 12">
          <a:extLst>
            <a:ext uri="{FF2B5EF4-FFF2-40B4-BE49-F238E27FC236}">
              <a16:creationId xmlns:a16="http://schemas.microsoft.com/office/drawing/2014/main" id="{00000000-0008-0000-0700-00000D000000}"/>
            </a:ext>
          </a:extLst>
        </xdr:cNvPr>
        <xdr:cNvSpPr/>
      </xdr:nvSpPr>
      <xdr:spPr>
        <a:xfrm>
          <a:off x="4791075" y="74485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29</xdr:row>
      <xdr:rowOff>0</xdr:rowOff>
    </xdr:from>
    <xdr:to>
      <xdr:col>16</xdr:col>
      <xdr:colOff>174625</xdr:colOff>
      <xdr:row>36</xdr:row>
      <xdr:rowOff>34925</xdr:rowOff>
    </xdr:to>
    <xdr:sp macro="" textlink="">
      <xdr:nvSpPr>
        <xdr:cNvPr id="14" name="角丸四角形 13">
          <a:extLst>
            <a:ext uri="{FF2B5EF4-FFF2-40B4-BE49-F238E27FC236}">
              <a16:creationId xmlns:a16="http://schemas.microsoft.com/office/drawing/2014/main" id="{00000000-0008-0000-0700-00000E000000}"/>
            </a:ext>
          </a:extLst>
        </xdr:cNvPr>
        <xdr:cNvSpPr/>
      </xdr:nvSpPr>
      <xdr:spPr>
        <a:xfrm>
          <a:off x="8410575" y="74485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xdr:col>
      <xdr:colOff>0</xdr:colOff>
      <xdr:row>38</xdr:row>
      <xdr:rowOff>0</xdr:rowOff>
    </xdr:from>
    <xdr:to>
      <xdr:col>5</xdr:col>
      <xdr:colOff>679450</xdr:colOff>
      <xdr:row>45</xdr:row>
      <xdr:rowOff>34925</xdr:rowOff>
    </xdr:to>
    <xdr:sp macro="" textlink="">
      <xdr:nvSpPr>
        <xdr:cNvPr id="15" name="角丸四角形 14">
          <a:extLst>
            <a:ext uri="{FF2B5EF4-FFF2-40B4-BE49-F238E27FC236}">
              <a16:creationId xmlns:a16="http://schemas.microsoft.com/office/drawing/2014/main" id="{00000000-0008-0000-0700-00000F000000}"/>
            </a:ext>
          </a:extLst>
        </xdr:cNvPr>
        <xdr:cNvSpPr/>
      </xdr:nvSpPr>
      <xdr:spPr>
        <a:xfrm>
          <a:off x="1076325" y="959167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38</xdr:row>
      <xdr:rowOff>0</xdr:rowOff>
    </xdr:from>
    <xdr:to>
      <xdr:col>10</xdr:col>
      <xdr:colOff>765175</xdr:colOff>
      <xdr:row>45</xdr:row>
      <xdr:rowOff>34925</xdr:rowOff>
    </xdr:to>
    <xdr:sp macro="" textlink="">
      <xdr:nvSpPr>
        <xdr:cNvPr id="16" name="角丸四角形 15">
          <a:extLst>
            <a:ext uri="{FF2B5EF4-FFF2-40B4-BE49-F238E27FC236}">
              <a16:creationId xmlns:a16="http://schemas.microsoft.com/office/drawing/2014/main" id="{00000000-0008-0000-0700-000010000000}"/>
            </a:ext>
          </a:extLst>
        </xdr:cNvPr>
        <xdr:cNvSpPr/>
      </xdr:nvSpPr>
      <xdr:spPr>
        <a:xfrm>
          <a:off x="4791075" y="959167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38</xdr:row>
      <xdr:rowOff>0</xdr:rowOff>
    </xdr:from>
    <xdr:to>
      <xdr:col>16</xdr:col>
      <xdr:colOff>174625</xdr:colOff>
      <xdr:row>45</xdr:row>
      <xdr:rowOff>34925</xdr:rowOff>
    </xdr:to>
    <xdr:sp macro="" textlink="">
      <xdr:nvSpPr>
        <xdr:cNvPr id="17" name="角丸四角形 16">
          <a:extLst>
            <a:ext uri="{FF2B5EF4-FFF2-40B4-BE49-F238E27FC236}">
              <a16:creationId xmlns:a16="http://schemas.microsoft.com/office/drawing/2014/main" id="{00000000-0008-0000-0700-000011000000}"/>
            </a:ext>
          </a:extLst>
        </xdr:cNvPr>
        <xdr:cNvSpPr/>
      </xdr:nvSpPr>
      <xdr:spPr>
        <a:xfrm>
          <a:off x="8410575" y="959167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xdr:col>
      <xdr:colOff>0</xdr:colOff>
      <xdr:row>47</xdr:row>
      <xdr:rowOff>0</xdr:rowOff>
    </xdr:from>
    <xdr:to>
      <xdr:col>5</xdr:col>
      <xdr:colOff>679450</xdr:colOff>
      <xdr:row>54</xdr:row>
      <xdr:rowOff>34925</xdr:rowOff>
    </xdr:to>
    <xdr:sp macro="" textlink="">
      <xdr:nvSpPr>
        <xdr:cNvPr id="18" name="角丸四角形 17">
          <a:extLst>
            <a:ext uri="{FF2B5EF4-FFF2-40B4-BE49-F238E27FC236}">
              <a16:creationId xmlns:a16="http://schemas.microsoft.com/office/drawing/2014/main" id="{00000000-0008-0000-0700-000012000000}"/>
            </a:ext>
          </a:extLst>
        </xdr:cNvPr>
        <xdr:cNvSpPr/>
      </xdr:nvSpPr>
      <xdr:spPr>
        <a:xfrm>
          <a:off x="1076325" y="117348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47</xdr:row>
      <xdr:rowOff>0</xdr:rowOff>
    </xdr:from>
    <xdr:to>
      <xdr:col>10</xdr:col>
      <xdr:colOff>765175</xdr:colOff>
      <xdr:row>54</xdr:row>
      <xdr:rowOff>34925</xdr:rowOff>
    </xdr:to>
    <xdr:sp macro="" textlink="">
      <xdr:nvSpPr>
        <xdr:cNvPr id="19" name="角丸四角形 18">
          <a:extLst>
            <a:ext uri="{FF2B5EF4-FFF2-40B4-BE49-F238E27FC236}">
              <a16:creationId xmlns:a16="http://schemas.microsoft.com/office/drawing/2014/main" id="{00000000-0008-0000-0700-000013000000}"/>
            </a:ext>
          </a:extLst>
        </xdr:cNvPr>
        <xdr:cNvSpPr/>
      </xdr:nvSpPr>
      <xdr:spPr>
        <a:xfrm>
          <a:off x="4791075" y="117348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152400</xdr:colOff>
      <xdr:row>31</xdr:row>
      <xdr:rowOff>38100</xdr:rowOff>
    </xdr:from>
    <xdr:to>
      <xdr:col>6</xdr:col>
      <xdr:colOff>482600</xdr:colOff>
      <xdr:row>33</xdr:row>
      <xdr:rowOff>233045</xdr:rowOff>
    </xdr:to>
    <xdr:sp macro="" textlink="">
      <xdr:nvSpPr>
        <xdr:cNvPr id="21" name="右矢印 20">
          <a:extLst>
            <a:ext uri="{FF2B5EF4-FFF2-40B4-BE49-F238E27FC236}">
              <a16:creationId xmlns:a16="http://schemas.microsoft.com/office/drawing/2014/main" id="{00000000-0008-0000-0700-000015000000}"/>
            </a:ext>
          </a:extLst>
        </xdr:cNvPr>
        <xdr:cNvSpPr/>
      </xdr:nvSpPr>
      <xdr:spPr>
        <a:xfrm>
          <a:off x="4257675" y="7962900"/>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171450</xdr:colOff>
      <xdr:row>31</xdr:row>
      <xdr:rowOff>9525</xdr:rowOff>
    </xdr:from>
    <xdr:to>
      <xdr:col>11</xdr:col>
      <xdr:colOff>501650</xdr:colOff>
      <xdr:row>33</xdr:row>
      <xdr:rowOff>204470</xdr:rowOff>
    </xdr:to>
    <xdr:sp macro="" textlink="">
      <xdr:nvSpPr>
        <xdr:cNvPr id="22" name="右矢印 21">
          <a:extLst>
            <a:ext uri="{FF2B5EF4-FFF2-40B4-BE49-F238E27FC236}">
              <a16:creationId xmlns:a16="http://schemas.microsoft.com/office/drawing/2014/main" id="{00000000-0008-0000-0700-000016000000}"/>
            </a:ext>
          </a:extLst>
        </xdr:cNvPr>
        <xdr:cNvSpPr/>
      </xdr:nvSpPr>
      <xdr:spPr>
        <a:xfrm>
          <a:off x="7896225" y="793432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171450</xdr:colOff>
      <xdr:row>49</xdr:row>
      <xdr:rowOff>47625</xdr:rowOff>
    </xdr:from>
    <xdr:to>
      <xdr:col>6</xdr:col>
      <xdr:colOff>501650</xdr:colOff>
      <xdr:row>52</xdr:row>
      <xdr:rowOff>4445</xdr:rowOff>
    </xdr:to>
    <xdr:sp macro="" textlink="">
      <xdr:nvSpPr>
        <xdr:cNvPr id="23" name="右矢印 22">
          <a:extLst>
            <a:ext uri="{FF2B5EF4-FFF2-40B4-BE49-F238E27FC236}">
              <a16:creationId xmlns:a16="http://schemas.microsoft.com/office/drawing/2014/main" id="{00000000-0008-0000-0700-000017000000}"/>
            </a:ext>
          </a:extLst>
        </xdr:cNvPr>
        <xdr:cNvSpPr/>
      </xdr:nvSpPr>
      <xdr:spPr>
        <a:xfrm>
          <a:off x="4276725" y="1225867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104775</xdr:colOff>
      <xdr:row>40</xdr:row>
      <xdr:rowOff>19050</xdr:rowOff>
    </xdr:from>
    <xdr:to>
      <xdr:col>11</xdr:col>
      <xdr:colOff>444500</xdr:colOff>
      <xdr:row>42</xdr:row>
      <xdr:rowOff>213995</xdr:rowOff>
    </xdr:to>
    <xdr:sp macro="" textlink="">
      <xdr:nvSpPr>
        <xdr:cNvPr id="25" name="右矢印 24">
          <a:extLst>
            <a:ext uri="{FF2B5EF4-FFF2-40B4-BE49-F238E27FC236}">
              <a16:creationId xmlns:a16="http://schemas.microsoft.com/office/drawing/2014/main" id="{00000000-0008-0000-0700-000019000000}"/>
            </a:ext>
          </a:extLst>
        </xdr:cNvPr>
        <xdr:cNvSpPr/>
      </xdr:nvSpPr>
      <xdr:spPr>
        <a:xfrm rot="10800000">
          <a:off x="7829550" y="1008697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95250</xdr:colOff>
      <xdr:row>40</xdr:row>
      <xdr:rowOff>19050</xdr:rowOff>
    </xdr:from>
    <xdr:to>
      <xdr:col>6</xdr:col>
      <xdr:colOff>434975</xdr:colOff>
      <xdr:row>42</xdr:row>
      <xdr:rowOff>213995</xdr:rowOff>
    </xdr:to>
    <xdr:sp macro="" textlink="">
      <xdr:nvSpPr>
        <xdr:cNvPr id="26" name="右矢印 25">
          <a:extLst>
            <a:ext uri="{FF2B5EF4-FFF2-40B4-BE49-F238E27FC236}">
              <a16:creationId xmlns:a16="http://schemas.microsoft.com/office/drawing/2014/main" id="{00000000-0008-0000-0700-00001A000000}"/>
            </a:ext>
          </a:extLst>
        </xdr:cNvPr>
        <xdr:cNvSpPr/>
      </xdr:nvSpPr>
      <xdr:spPr>
        <a:xfrm rot="10800000">
          <a:off x="4200525" y="1008697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13</xdr:col>
      <xdr:colOff>428625</xdr:colOff>
      <xdr:row>36</xdr:row>
      <xdr:rowOff>104775</xdr:rowOff>
    </xdr:from>
    <xdr:to>
      <xdr:col>14</xdr:col>
      <xdr:colOff>471805</xdr:colOff>
      <xdr:row>37</xdr:row>
      <xdr:rowOff>216535</xdr:rowOff>
    </xdr:to>
    <xdr:sp macro="" textlink="">
      <xdr:nvSpPr>
        <xdr:cNvPr id="27" name="下矢印 26">
          <a:extLst>
            <a:ext uri="{FF2B5EF4-FFF2-40B4-BE49-F238E27FC236}">
              <a16:creationId xmlns:a16="http://schemas.microsoft.com/office/drawing/2014/main" id="{00000000-0008-0000-0700-00001B000000}"/>
            </a:ext>
          </a:extLst>
        </xdr:cNvPr>
        <xdr:cNvSpPr/>
      </xdr:nvSpPr>
      <xdr:spPr>
        <a:xfrm>
          <a:off x="9525000" y="9220200"/>
          <a:ext cx="728980" cy="34988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3</xdr:col>
      <xdr:colOff>276225</xdr:colOff>
      <xdr:row>45</xdr:row>
      <xdr:rowOff>76200</xdr:rowOff>
    </xdr:from>
    <xdr:to>
      <xdr:col>4</xdr:col>
      <xdr:colOff>319405</xdr:colOff>
      <xdr:row>46</xdr:row>
      <xdr:rowOff>187960</xdr:rowOff>
    </xdr:to>
    <xdr:sp macro="" textlink="">
      <xdr:nvSpPr>
        <xdr:cNvPr id="28" name="下矢印 27">
          <a:extLst>
            <a:ext uri="{FF2B5EF4-FFF2-40B4-BE49-F238E27FC236}">
              <a16:creationId xmlns:a16="http://schemas.microsoft.com/office/drawing/2014/main" id="{00000000-0008-0000-0700-00001C000000}"/>
            </a:ext>
          </a:extLst>
        </xdr:cNvPr>
        <xdr:cNvSpPr/>
      </xdr:nvSpPr>
      <xdr:spPr>
        <a:xfrm>
          <a:off x="2114550" y="11334750"/>
          <a:ext cx="728980" cy="34988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12</xdr:col>
      <xdr:colOff>371475</xdr:colOff>
      <xdr:row>10</xdr:row>
      <xdr:rowOff>304800</xdr:rowOff>
    </xdr:from>
    <xdr:to>
      <xdr:col>16</xdr:col>
      <xdr:colOff>523875</xdr:colOff>
      <xdr:row>20</xdr:row>
      <xdr:rowOff>161925</xdr:rowOff>
    </xdr:to>
    <xdr:sp macro="" textlink="">
      <xdr:nvSpPr>
        <xdr:cNvPr id="29" name="角丸四角形 28">
          <a:extLst>
            <a:ext uri="{FF2B5EF4-FFF2-40B4-BE49-F238E27FC236}">
              <a16:creationId xmlns:a16="http://schemas.microsoft.com/office/drawing/2014/main" id="{00000000-0008-0000-0700-00001D000000}"/>
            </a:ext>
          </a:extLst>
        </xdr:cNvPr>
        <xdr:cNvSpPr/>
      </xdr:nvSpPr>
      <xdr:spPr>
        <a:xfrm>
          <a:off x="8782050" y="3067050"/>
          <a:ext cx="2895600" cy="2333625"/>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イラスト</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9525</xdr:colOff>
      <xdr:row>2</xdr:row>
      <xdr:rowOff>9525</xdr:rowOff>
    </xdr:from>
    <xdr:to>
      <xdr:col>6</xdr:col>
      <xdr:colOff>310515</xdr:colOff>
      <xdr:row>12</xdr:row>
      <xdr:rowOff>180975</xdr:rowOff>
    </xdr:to>
    <xdr:sp macro="" textlink="">
      <xdr:nvSpPr>
        <xdr:cNvPr id="2" name="角丸四角形 1">
          <a:extLst>
            <a:ext uri="{FF2B5EF4-FFF2-40B4-BE49-F238E27FC236}">
              <a16:creationId xmlns:a16="http://schemas.microsoft.com/office/drawing/2014/main" id="{00000000-0008-0000-0800-000002000000}"/>
            </a:ext>
          </a:extLst>
        </xdr:cNvPr>
        <xdr:cNvSpPr/>
      </xdr:nvSpPr>
      <xdr:spPr>
        <a:xfrm>
          <a:off x="1085850" y="485775"/>
          <a:ext cx="3329940" cy="3028950"/>
        </a:xfrm>
        <a:prstGeom prst="round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just">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＜学習前＞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9525</xdr:colOff>
      <xdr:row>2</xdr:row>
      <xdr:rowOff>28575</xdr:rowOff>
    </xdr:from>
    <xdr:to>
      <xdr:col>11</xdr:col>
      <xdr:colOff>310515</xdr:colOff>
      <xdr:row>12</xdr:row>
      <xdr:rowOff>200025</xdr:rowOff>
    </xdr:to>
    <xdr:sp macro="" textlink="">
      <xdr:nvSpPr>
        <xdr:cNvPr id="3" name="角丸四角形 2">
          <a:extLst>
            <a:ext uri="{FF2B5EF4-FFF2-40B4-BE49-F238E27FC236}">
              <a16:creationId xmlns:a16="http://schemas.microsoft.com/office/drawing/2014/main" id="{00000000-0008-0000-0800-000003000000}"/>
            </a:ext>
          </a:extLst>
        </xdr:cNvPr>
        <xdr:cNvSpPr/>
      </xdr:nvSpPr>
      <xdr:spPr>
        <a:xfrm>
          <a:off x="4800600" y="504825"/>
          <a:ext cx="3234690" cy="3028950"/>
        </a:xfrm>
        <a:prstGeom prst="roundRect">
          <a:avLst/>
        </a:prstGeom>
        <a:no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algn="l">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＜学習後＞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342900</xdr:colOff>
      <xdr:row>6</xdr:row>
      <xdr:rowOff>76200</xdr:rowOff>
    </xdr:from>
    <xdr:to>
      <xdr:col>6</xdr:col>
      <xdr:colOff>595630</xdr:colOff>
      <xdr:row>9</xdr:row>
      <xdr:rowOff>33020</xdr:rowOff>
    </xdr:to>
    <xdr:sp macro="" textlink="">
      <xdr:nvSpPr>
        <xdr:cNvPr id="4" name="右矢印 3">
          <a:extLst>
            <a:ext uri="{FF2B5EF4-FFF2-40B4-BE49-F238E27FC236}">
              <a16:creationId xmlns:a16="http://schemas.microsoft.com/office/drawing/2014/main" id="{00000000-0008-0000-0800-000004000000}"/>
            </a:ext>
          </a:extLst>
        </xdr:cNvPr>
        <xdr:cNvSpPr/>
      </xdr:nvSpPr>
      <xdr:spPr>
        <a:xfrm>
          <a:off x="4448175" y="1695450"/>
          <a:ext cx="252730" cy="86169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4</xdr:col>
      <xdr:colOff>676275</xdr:colOff>
      <xdr:row>11</xdr:row>
      <xdr:rowOff>219075</xdr:rowOff>
    </xdr:from>
    <xdr:to>
      <xdr:col>9</xdr:col>
      <xdr:colOff>57785</xdr:colOff>
      <xdr:row>13</xdr:row>
      <xdr:rowOff>219710</xdr:rowOff>
    </xdr:to>
    <xdr:sp macro="" textlink="">
      <xdr:nvSpPr>
        <xdr:cNvPr id="5" name="アーチ 4">
          <a:extLst>
            <a:ext uri="{FF2B5EF4-FFF2-40B4-BE49-F238E27FC236}">
              <a16:creationId xmlns:a16="http://schemas.microsoft.com/office/drawing/2014/main" id="{00000000-0008-0000-0800-000005000000}"/>
            </a:ext>
          </a:extLst>
        </xdr:cNvPr>
        <xdr:cNvSpPr/>
      </xdr:nvSpPr>
      <xdr:spPr>
        <a:xfrm rot="10800000">
          <a:off x="3200400" y="3314700"/>
          <a:ext cx="3020060" cy="476885"/>
        </a:xfrm>
        <a:prstGeom prst="blockArc">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276225</xdr:colOff>
      <xdr:row>13</xdr:row>
      <xdr:rowOff>219075</xdr:rowOff>
    </xdr:from>
    <xdr:to>
      <xdr:col>7</xdr:col>
      <xdr:colOff>184150</xdr:colOff>
      <xdr:row>15</xdr:row>
      <xdr:rowOff>170815</xdr:rowOff>
    </xdr:to>
    <xdr:sp macro="" textlink="">
      <xdr:nvSpPr>
        <xdr:cNvPr id="6" name="下矢印 5">
          <a:extLst>
            <a:ext uri="{FF2B5EF4-FFF2-40B4-BE49-F238E27FC236}">
              <a16:creationId xmlns:a16="http://schemas.microsoft.com/office/drawing/2014/main" id="{00000000-0008-0000-0800-000006000000}"/>
            </a:ext>
          </a:extLst>
        </xdr:cNvPr>
        <xdr:cNvSpPr/>
      </xdr:nvSpPr>
      <xdr:spPr>
        <a:xfrm>
          <a:off x="4381500" y="3790950"/>
          <a:ext cx="593725" cy="42799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xdr:col>
      <xdr:colOff>523875</xdr:colOff>
      <xdr:row>15</xdr:row>
      <xdr:rowOff>190500</xdr:rowOff>
    </xdr:from>
    <xdr:to>
      <xdr:col>11</xdr:col>
      <xdr:colOff>99695</xdr:colOff>
      <xdr:row>26</xdr:row>
      <xdr:rowOff>177165</xdr:rowOff>
    </xdr:to>
    <xdr:sp macro="" textlink="">
      <xdr:nvSpPr>
        <xdr:cNvPr id="7" name="角丸四角形 6">
          <a:extLst>
            <a:ext uri="{FF2B5EF4-FFF2-40B4-BE49-F238E27FC236}">
              <a16:creationId xmlns:a16="http://schemas.microsoft.com/office/drawing/2014/main" id="{00000000-0008-0000-0800-000007000000}"/>
            </a:ext>
          </a:extLst>
        </xdr:cNvPr>
        <xdr:cNvSpPr/>
      </xdr:nvSpPr>
      <xdr:spPr>
        <a:xfrm>
          <a:off x="1600200" y="4238625"/>
          <a:ext cx="6224270" cy="2606040"/>
        </a:xfrm>
        <a:prstGeom prst="roundRect">
          <a:avLst/>
        </a:prstGeom>
        <a:solidFill>
          <a:sysClr val="window" lastClr="FFFFFF"/>
        </a:solid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effectLst/>
              <a:latin typeface="+mn-lt"/>
              <a:ea typeface="+mn-ea"/>
              <a:cs typeface="+mn-cs"/>
            </a:rPr>
            <a:t>学習前・学習後の問意を比べて，毎時間のキーワードだと思ったことを見返して，考えたこと，思ったこと，感想をまとめてみよう。</a:t>
          </a:r>
        </a:p>
        <a:p>
          <a:pPr algn="l">
            <a:spcAft>
              <a:spcPts val="0"/>
            </a:spcAft>
          </a:pP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xdr:row>
      <xdr:rowOff>228600</xdr:rowOff>
    </xdr:from>
    <xdr:to>
      <xdr:col>16</xdr:col>
      <xdr:colOff>457200</xdr:colOff>
      <xdr:row>4</xdr:row>
      <xdr:rowOff>409575</xdr:rowOff>
    </xdr:to>
    <xdr:sp macro="" textlink="">
      <xdr:nvSpPr>
        <xdr:cNvPr id="8" name="テキスト ボックス 2">
          <a:extLst>
            <a:ext uri="{FF2B5EF4-FFF2-40B4-BE49-F238E27FC236}">
              <a16:creationId xmlns:a16="http://schemas.microsoft.com/office/drawing/2014/main" id="{00000000-0008-0000-0800-000008000000}"/>
            </a:ext>
          </a:extLst>
        </xdr:cNvPr>
        <xdr:cNvSpPr txBox="1">
          <a:spLocks noChangeArrowheads="1"/>
        </xdr:cNvSpPr>
      </xdr:nvSpPr>
      <xdr:spPr bwMode="auto">
        <a:xfrm>
          <a:off x="9001125" y="704850"/>
          <a:ext cx="2609850" cy="657225"/>
        </a:xfrm>
        <a:prstGeom prst="rect">
          <a:avLst/>
        </a:prstGeom>
        <a:solidFill>
          <a:srgbClr val="FFFFFF"/>
        </a:solidFill>
        <a:ln w="9525">
          <a:solidFill>
            <a:srgbClr val="000000"/>
          </a:solidFill>
          <a:miter lim="800000"/>
          <a:headEnd/>
          <a:tailEnd/>
        </a:ln>
      </xdr:spPr>
      <xdr:txBody>
        <a:bodyPr rot="0" vert="horz" wrap="square" lIns="91440" tIns="45720" rIns="91440" bIns="45720" anchor="ctr" anchorCtr="0">
          <a:noAutofit/>
        </a:bodyPr>
        <a:lstStyle/>
        <a:p>
          <a:pPr algn="ctr">
            <a:spcAft>
              <a:spcPts val="0"/>
            </a:spcAft>
          </a:pPr>
          <a:r>
            <a:rPr lang="ja-JP" sz="2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振り返りシート</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13</xdr:col>
      <xdr:colOff>0</xdr:colOff>
      <xdr:row>6</xdr:row>
      <xdr:rowOff>142875</xdr:rowOff>
    </xdr:from>
    <xdr:to>
      <xdr:col>16</xdr:col>
      <xdr:colOff>419100</xdr:colOff>
      <xdr:row>10</xdr:row>
      <xdr:rowOff>57150</xdr:rowOff>
    </xdr:to>
    <xdr:sp macro="" textlink="">
      <xdr:nvSpPr>
        <xdr:cNvPr id="9" name="角丸四角形 8">
          <a:extLst>
            <a:ext uri="{FF2B5EF4-FFF2-40B4-BE49-F238E27FC236}">
              <a16:creationId xmlns:a16="http://schemas.microsoft.com/office/drawing/2014/main" id="{00000000-0008-0000-0800-000009000000}"/>
            </a:ext>
          </a:extLst>
        </xdr:cNvPr>
        <xdr:cNvSpPr/>
      </xdr:nvSpPr>
      <xdr:spPr>
        <a:xfrm>
          <a:off x="9096375" y="1762125"/>
          <a:ext cx="2476500" cy="1057275"/>
        </a:xfrm>
        <a:prstGeom prst="roundRect">
          <a:avLst/>
        </a:prstGeom>
        <a:noFill/>
        <a:ln w="19050">
          <a:prstDash val="sysDash"/>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800" kern="100">
              <a:effectLst/>
              <a:latin typeface="ＭＳ 明朝" panose="02020609040205080304" pitchFamily="17" charset="-128"/>
              <a:ea typeface="ＭＳ 明朝" panose="02020609040205080304" pitchFamily="17" charset="-128"/>
              <a:cs typeface="Times New Roman" panose="02020603050405020304" pitchFamily="18" charset="0"/>
            </a:rPr>
            <a:t>単元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21</xdr:row>
      <xdr:rowOff>104775</xdr:rowOff>
    </xdr:from>
    <xdr:to>
      <xdr:col>16</xdr:col>
      <xdr:colOff>220345</xdr:colOff>
      <xdr:row>23</xdr:row>
      <xdr:rowOff>36830</xdr:rowOff>
    </xdr:to>
    <xdr:sp macro="" textlink="">
      <xdr:nvSpPr>
        <xdr:cNvPr id="10" name="テキスト ボックス 11">
          <a:extLst>
            <a:ext uri="{FF2B5EF4-FFF2-40B4-BE49-F238E27FC236}">
              <a16:creationId xmlns:a16="http://schemas.microsoft.com/office/drawing/2014/main" id="{00000000-0008-0000-0800-00000A000000}"/>
            </a:ext>
          </a:extLst>
        </xdr:cNvPr>
        <xdr:cNvSpPr txBox="1"/>
      </xdr:nvSpPr>
      <xdr:spPr>
        <a:xfrm>
          <a:off x="9001125" y="5581650"/>
          <a:ext cx="2372995" cy="40830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indent="457200"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年　　組　　　番</a:t>
          </a:r>
        </a:p>
      </xdr:txBody>
    </xdr:sp>
    <xdr:clientData/>
  </xdr:twoCellAnchor>
  <xdr:twoCellAnchor>
    <xdr:from>
      <xdr:col>12</xdr:col>
      <xdr:colOff>314325</xdr:colOff>
      <xdr:row>24</xdr:row>
      <xdr:rowOff>9525</xdr:rowOff>
    </xdr:from>
    <xdr:to>
      <xdr:col>16</xdr:col>
      <xdr:colOff>508635</xdr:colOff>
      <xdr:row>26</xdr:row>
      <xdr:rowOff>19050</xdr:rowOff>
    </xdr:to>
    <xdr:sp macro="" textlink="">
      <xdr:nvSpPr>
        <xdr:cNvPr id="11" name="テキスト ボックス 12">
          <a:extLst>
            <a:ext uri="{FF2B5EF4-FFF2-40B4-BE49-F238E27FC236}">
              <a16:creationId xmlns:a16="http://schemas.microsoft.com/office/drawing/2014/main" id="{00000000-0008-0000-0800-00000B000000}"/>
            </a:ext>
          </a:extLst>
        </xdr:cNvPr>
        <xdr:cNvSpPr txBox="1"/>
      </xdr:nvSpPr>
      <xdr:spPr>
        <a:xfrm>
          <a:off x="8724900" y="6200775"/>
          <a:ext cx="2937510" cy="48577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氏名</a:t>
          </a:r>
        </a:p>
      </xdr:txBody>
    </xdr:sp>
    <xdr:clientData/>
  </xdr:twoCellAnchor>
  <xdr:twoCellAnchor>
    <xdr:from>
      <xdr:col>2</xdr:col>
      <xdr:colOff>0</xdr:colOff>
      <xdr:row>29</xdr:row>
      <xdr:rowOff>0</xdr:rowOff>
    </xdr:from>
    <xdr:to>
      <xdr:col>5</xdr:col>
      <xdr:colOff>679450</xdr:colOff>
      <xdr:row>36</xdr:row>
      <xdr:rowOff>34925</xdr:rowOff>
    </xdr:to>
    <xdr:sp macro="" textlink="">
      <xdr:nvSpPr>
        <xdr:cNvPr id="12" name="角丸四角形 11">
          <a:extLst>
            <a:ext uri="{FF2B5EF4-FFF2-40B4-BE49-F238E27FC236}">
              <a16:creationId xmlns:a16="http://schemas.microsoft.com/office/drawing/2014/main" id="{00000000-0008-0000-0800-00000C000000}"/>
            </a:ext>
          </a:extLst>
        </xdr:cNvPr>
        <xdr:cNvSpPr/>
      </xdr:nvSpPr>
      <xdr:spPr>
        <a:xfrm>
          <a:off x="1076325" y="74485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①</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29</xdr:row>
      <xdr:rowOff>0</xdr:rowOff>
    </xdr:from>
    <xdr:to>
      <xdr:col>10</xdr:col>
      <xdr:colOff>765175</xdr:colOff>
      <xdr:row>36</xdr:row>
      <xdr:rowOff>34925</xdr:rowOff>
    </xdr:to>
    <xdr:sp macro="" textlink="">
      <xdr:nvSpPr>
        <xdr:cNvPr id="13" name="角丸四角形 12">
          <a:extLst>
            <a:ext uri="{FF2B5EF4-FFF2-40B4-BE49-F238E27FC236}">
              <a16:creationId xmlns:a16="http://schemas.microsoft.com/office/drawing/2014/main" id="{00000000-0008-0000-0800-00000D000000}"/>
            </a:ext>
          </a:extLst>
        </xdr:cNvPr>
        <xdr:cNvSpPr/>
      </xdr:nvSpPr>
      <xdr:spPr>
        <a:xfrm>
          <a:off x="4791075" y="74485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29</xdr:row>
      <xdr:rowOff>0</xdr:rowOff>
    </xdr:from>
    <xdr:to>
      <xdr:col>16</xdr:col>
      <xdr:colOff>174625</xdr:colOff>
      <xdr:row>36</xdr:row>
      <xdr:rowOff>34925</xdr:rowOff>
    </xdr:to>
    <xdr:sp macro="" textlink="">
      <xdr:nvSpPr>
        <xdr:cNvPr id="14" name="角丸四角形 13">
          <a:extLst>
            <a:ext uri="{FF2B5EF4-FFF2-40B4-BE49-F238E27FC236}">
              <a16:creationId xmlns:a16="http://schemas.microsoft.com/office/drawing/2014/main" id="{00000000-0008-0000-0800-00000E000000}"/>
            </a:ext>
          </a:extLst>
        </xdr:cNvPr>
        <xdr:cNvSpPr/>
      </xdr:nvSpPr>
      <xdr:spPr>
        <a:xfrm>
          <a:off x="8410575" y="74485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xdr:col>
      <xdr:colOff>0</xdr:colOff>
      <xdr:row>38</xdr:row>
      <xdr:rowOff>0</xdr:rowOff>
    </xdr:from>
    <xdr:to>
      <xdr:col>5</xdr:col>
      <xdr:colOff>679450</xdr:colOff>
      <xdr:row>45</xdr:row>
      <xdr:rowOff>34925</xdr:rowOff>
    </xdr:to>
    <xdr:sp macro="" textlink="">
      <xdr:nvSpPr>
        <xdr:cNvPr id="15" name="角丸四角形 14">
          <a:extLst>
            <a:ext uri="{FF2B5EF4-FFF2-40B4-BE49-F238E27FC236}">
              <a16:creationId xmlns:a16="http://schemas.microsoft.com/office/drawing/2014/main" id="{00000000-0008-0000-0800-00000F000000}"/>
            </a:ext>
          </a:extLst>
        </xdr:cNvPr>
        <xdr:cNvSpPr/>
      </xdr:nvSpPr>
      <xdr:spPr>
        <a:xfrm>
          <a:off x="1076325" y="959167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38</xdr:row>
      <xdr:rowOff>0</xdr:rowOff>
    </xdr:from>
    <xdr:to>
      <xdr:col>10</xdr:col>
      <xdr:colOff>765175</xdr:colOff>
      <xdr:row>45</xdr:row>
      <xdr:rowOff>34925</xdr:rowOff>
    </xdr:to>
    <xdr:sp macro="" textlink="">
      <xdr:nvSpPr>
        <xdr:cNvPr id="16" name="角丸四角形 15">
          <a:extLst>
            <a:ext uri="{FF2B5EF4-FFF2-40B4-BE49-F238E27FC236}">
              <a16:creationId xmlns:a16="http://schemas.microsoft.com/office/drawing/2014/main" id="{00000000-0008-0000-0800-000010000000}"/>
            </a:ext>
          </a:extLst>
        </xdr:cNvPr>
        <xdr:cNvSpPr/>
      </xdr:nvSpPr>
      <xdr:spPr>
        <a:xfrm>
          <a:off x="4791075" y="959167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38</xdr:row>
      <xdr:rowOff>0</xdr:rowOff>
    </xdr:from>
    <xdr:to>
      <xdr:col>16</xdr:col>
      <xdr:colOff>174625</xdr:colOff>
      <xdr:row>45</xdr:row>
      <xdr:rowOff>34925</xdr:rowOff>
    </xdr:to>
    <xdr:sp macro="" textlink="">
      <xdr:nvSpPr>
        <xdr:cNvPr id="17" name="角丸四角形 16">
          <a:extLst>
            <a:ext uri="{FF2B5EF4-FFF2-40B4-BE49-F238E27FC236}">
              <a16:creationId xmlns:a16="http://schemas.microsoft.com/office/drawing/2014/main" id="{00000000-0008-0000-0800-000011000000}"/>
            </a:ext>
          </a:extLst>
        </xdr:cNvPr>
        <xdr:cNvSpPr/>
      </xdr:nvSpPr>
      <xdr:spPr>
        <a:xfrm>
          <a:off x="8410575" y="959167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xdr:col>
      <xdr:colOff>0</xdr:colOff>
      <xdr:row>47</xdr:row>
      <xdr:rowOff>0</xdr:rowOff>
    </xdr:from>
    <xdr:to>
      <xdr:col>5</xdr:col>
      <xdr:colOff>679450</xdr:colOff>
      <xdr:row>54</xdr:row>
      <xdr:rowOff>34925</xdr:rowOff>
    </xdr:to>
    <xdr:sp macro="" textlink="">
      <xdr:nvSpPr>
        <xdr:cNvPr id="18" name="角丸四角形 17">
          <a:extLst>
            <a:ext uri="{FF2B5EF4-FFF2-40B4-BE49-F238E27FC236}">
              <a16:creationId xmlns:a16="http://schemas.microsoft.com/office/drawing/2014/main" id="{00000000-0008-0000-0800-000012000000}"/>
            </a:ext>
          </a:extLst>
        </xdr:cNvPr>
        <xdr:cNvSpPr/>
      </xdr:nvSpPr>
      <xdr:spPr>
        <a:xfrm>
          <a:off x="1076325" y="117348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47</xdr:row>
      <xdr:rowOff>0</xdr:rowOff>
    </xdr:from>
    <xdr:to>
      <xdr:col>10</xdr:col>
      <xdr:colOff>765175</xdr:colOff>
      <xdr:row>54</xdr:row>
      <xdr:rowOff>34925</xdr:rowOff>
    </xdr:to>
    <xdr:sp macro="" textlink="">
      <xdr:nvSpPr>
        <xdr:cNvPr id="19" name="角丸四角形 18">
          <a:extLst>
            <a:ext uri="{FF2B5EF4-FFF2-40B4-BE49-F238E27FC236}">
              <a16:creationId xmlns:a16="http://schemas.microsoft.com/office/drawing/2014/main" id="{00000000-0008-0000-0800-000013000000}"/>
            </a:ext>
          </a:extLst>
        </xdr:cNvPr>
        <xdr:cNvSpPr/>
      </xdr:nvSpPr>
      <xdr:spPr>
        <a:xfrm>
          <a:off x="4791075" y="117348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47</xdr:row>
      <xdr:rowOff>0</xdr:rowOff>
    </xdr:from>
    <xdr:to>
      <xdr:col>16</xdr:col>
      <xdr:colOff>174625</xdr:colOff>
      <xdr:row>54</xdr:row>
      <xdr:rowOff>34925</xdr:rowOff>
    </xdr:to>
    <xdr:sp macro="" textlink="">
      <xdr:nvSpPr>
        <xdr:cNvPr id="20" name="角丸四角形 19">
          <a:extLst>
            <a:ext uri="{FF2B5EF4-FFF2-40B4-BE49-F238E27FC236}">
              <a16:creationId xmlns:a16="http://schemas.microsoft.com/office/drawing/2014/main" id="{00000000-0008-0000-0800-000014000000}"/>
            </a:ext>
          </a:extLst>
        </xdr:cNvPr>
        <xdr:cNvSpPr/>
      </xdr:nvSpPr>
      <xdr:spPr>
        <a:xfrm>
          <a:off x="8410575" y="117348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152400</xdr:colOff>
      <xdr:row>31</xdr:row>
      <xdr:rowOff>38100</xdr:rowOff>
    </xdr:from>
    <xdr:to>
      <xdr:col>6</xdr:col>
      <xdr:colOff>482600</xdr:colOff>
      <xdr:row>33</xdr:row>
      <xdr:rowOff>233045</xdr:rowOff>
    </xdr:to>
    <xdr:sp macro="" textlink="">
      <xdr:nvSpPr>
        <xdr:cNvPr id="21" name="右矢印 20">
          <a:extLst>
            <a:ext uri="{FF2B5EF4-FFF2-40B4-BE49-F238E27FC236}">
              <a16:creationId xmlns:a16="http://schemas.microsoft.com/office/drawing/2014/main" id="{00000000-0008-0000-0800-000015000000}"/>
            </a:ext>
          </a:extLst>
        </xdr:cNvPr>
        <xdr:cNvSpPr/>
      </xdr:nvSpPr>
      <xdr:spPr>
        <a:xfrm>
          <a:off x="4257675" y="7962900"/>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171450</xdr:colOff>
      <xdr:row>31</xdr:row>
      <xdr:rowOff>9525</xdr:rowOff>
    </xdr:from>
    <xdr:to>
      <xdr:col>11</xdr:col>
      <xdr:colOff>501650</xdr:colOff>
      <xdr:row>33</xdr:row>
      <xdr:rowOff>204470</xdr:rowOff>
    </xdr:to>
    <xdr:sp macro="" textlink="">
      <xdr:nvSpPr>
        <xdr:cNvPr id="22" name="右矢印 21">
          <a:extLst>
            <a:ext uri="{FF2B5EF4-FFF2-40B4-BE49-F238E27FC236}">
              <a16:creationId xmlns:a16="http://schemas.microsoft.com/office/drawing/2014/main" id="{00000000-0008-0000-0800-000016000000}"/>
            </a:ext>
          </a:extLst>
        </xdr:cNvPr>
        <xdr:cNvSpPr/>
      </xdr:nvSpPr>
      <xdr:spPr>
        <a:xfrm>
          <a:off x="7896225" y="793432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171450</xdr:colOff>
      <xdr:row>49</xdr:row>
      <xdr:rowOff>47625</xdr:rowOff>
    </xdr:from>
    <xdr:to>
      <xdr:col>6</xdr:col>
      <xdr:colOff>501650</xdr:colOff>
      <xdr:row>52</xdr:row>
      <xdr:rowOff>4445</xdr:rowOff>
    </xdr:to>
    <xdr:sp macro="" textlink="">
      <xdr:nvSpPr>
        <xdr:cNvPr id="23" name="右矢印 22">
          <a:extLst>
            <a:ext uri="{FF2B5EF4-FFF2-40B4-BE49-F238E27FC236}">
              <a16:creationId xmlns:a16="http://schemas.microsoft.com/office/drawing/2014/main" id="{00000000-0008-0000-0800-000017000000}"/>
            </a:ext>
          </a:extLst>
        </xdr:cNvPr>
        <xdr:cNvSpPr/>
      </xdr:nvSpPr>
      <xdr:spPr>
        <a:xfrm>
          <a:off x="4276725" y="1225867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161925</xdr:colOff>
      <xdr:row>49</xdr:row>
      <xdr:rowOff>38100</xdr:rowOff>
    </xdr:from>
    <xdr:to>
      <xdr:col>11</xdr:col>
      <xdr:colOff>492125</xdr:colOff>
      <xdr:row>51</xdr:row>
      <xdr:rowOff>233045</xdr:rowOff>
    </xdr:to>
    <xdr:sp macro="" textlink="">
      <xdr:nvSpPr>
        <xdr:cNvPr id="24" name="右矢印 23">
          <a:extLst>
            <a:ext uri="{FF2B5EF4-FFF2-40B4-BE49-F238E27FC236}">
              <a16:creationId xmlns:a16="http://schemas.microsoft.com/office/drawing/2014/main" id="{00000000-0008-0000-0800-000018000000}"/>
            </a:ext>
          </a:extLst>
        </xdr:cNvPr>
        <xdr:cNvSpPr/>
      </xdr:nvSpPr>
      <xdr:spPr>
        <a:xfrm>
          <a:off x="7886700" y="12249150"/>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104775</xdr:colOff>
      <xdr:row>40</xdr:row>
      <xdr:rowOff>19050</xdr:rowOff>
    </xdr:from>
    <xdr:to>
      <xdr:col>11</xdr:col>
      <xdr:colOff>444500</xdr:colOff>
      <xdr:row>42</xdr:row>
      <xdr:rowOff>213995</xdr:rowOff>
    </xdr:to>
    <xdr:sp macro="" textlink="">
      <xdr:nvSpPr>
        <xdr:cNvPr id="25" name="右矢印 24">
          <a:extLst>
            <a:ext uri="{FF2B5EF4-FFF2-40B4-BE49-F238E27FC236}">
              <a16:creationId xmlns:a16="http://schemas.microsoft.com/office/drawing/2014/main" id="{00000000-0008-0000-0800-000019000000}"/>
            </a:ext>
          </a:extLst>
        </xdr:cNvPr>
        <xdr:cNvSpPr/>
      </xdr:nvSpPr>
      <xdr:spPr>
        <a:xfrm rot="10800000">
          <a:off x="7829550" y="1008697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95250</xdr:colOff>
      <xdr:row>40</xdr:row>
      <xdr:rowOff>19050</xdr:rowOff>
    </xdr:from>
    <xdr:to>
      <xdr:col>6</xdr:col>
      <xdr:colOff>434975</xdr:colOff>
      <xdr:row>42</xdr:row>
      <xdr:rowOff>213995</xdr:rowOff>
    </xdr:to>
    <xdr:sp macro="" textlink="">
      <xdr:nvSpPr>
        <xdr:cNvPr id="26" name="右矢印 25">
          <a:extLst>
            <a:ext uri="{FF2B5EF4-FFF2-40B4-BE49-F238E27FC236}">
              <a16:creationId xmlns:a16="http://schemas.microsoft.com/office/drawing/2014/main" id="{00000000-0008-0000-0800-00001A000000}"/>
            </a:ext>
          </a:extLst>
        </xdr:cNvPr>
        <xdr:cNvSpPr/>
      </xdr:nvSpPr>
      <xdr:spPr>
        <a:xfrm rot="10800000">
          <a:off x="4200525" y="1008697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13</xdr:col>
      <xdr:colOff>428625</xdr:colOff>
      <xdr:row>36</xdr:row>
      <xdr:rowOff>104775</xdr:rowOff>
    </xdr:from>
    <xdr:to>
      <xdr:col>14</xdr:col>
      <xdr:colOff>471805</xdr:colOff>
      <xdr:row>37</xdr:row>
      <xdr:rowOff>216535</xdr:rowOff>
    </xdr:to>
    <xdr:sp macro="" textlink="">
      <xdr:nvSpPr>
        <xdr:cNvPr id="27" name="下矢印 26">
          <a:extLst>
            <a:ext uri="{FF2B5EF4-FFF2-40B4-BE49-F238E27FC236}">
              <a16:creationId xmlns:a16="http://schemas.microsoft.com/office/drawing/2014/main" id="{00000000-0008-0000-0800-00001B000000}"/>
            </a:ext>
          </a:extLst>
        </xdr:cNvPr>
        <xdr:cNvSpPr/>
      </xdr:nvSpPr>
      <xdr:spPr>
        <a:xfrm>
          <a:off x="9525000" y="9220200"/>
          <a:ext cx="728980" cy="34988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3</xdr:col>
      <xdr:colOff>276225</xdr:colOff>
      <xdr:row>45</xdr:row>
      <xdr:rowOff>76200</xdr:rowOff>
    </xdr:from>
    <xdr:to>
      <xdr:col>4</xdr:col>
      <xdr:colOff>319405</xdr:colOff>
      <xdr:row>46</xdr:row>
      <xdr:rowOff>187960</xdr:rowOff>
    </xdr:to>
    <xdr:sp macro="" textlink="">
      <xdr:nvSpPr>
        <xdr:cNvPr id="28" name="下矢印 27">
          <a:extLst>
            <a:ext uri="{FF2B5EF4-FFF2-40B4-BE49-F238E27FC236}">
              <a16:creationId xmlns:a16="http://schemas.microsoft.com/office/drawing/2014/main" id="{00000000-0008-0000-0800-00001C000000}"/>
            </a:ext>
          </a:extLst>
        </xdr:cNvPr>
        <xdr:cNvSpPr/>
      </xdr:nvSpPr>
      <xdr:spPr>
        <a:xfrm>
          <a:off x="2114550" y="11334750"/>
          <a:ext cx="728980" cy="34988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12</xdr:col>
      <xdr:colOff>371475</xdr:colOff>
      <xdr:row>10</xdr:row>
      <xdr:rowOff>304800</xdr:rowOff>
    </xdr:from>
    <xdr:to>
      <xdr:col>16</xdr:col>
      <xdr:colOff>523875</xdr:colOff>
      <xdr:row>20</xdr:row>
      <xdr:rowOff>161925</xdr:rowOff>
    </xdr:to>
    <xdr:sp macro="" textlink="">
      <xdr:nvSpPr>
        <xdr:cNvPr id="29" name="角丸四角形 28">
          <a:extLst>
            <a:ext uri="{FF2B5EF4-FFF2-40B4-BE49-F238E27FC236}">
              <a16:creationId xmlns:a16="http://schemas.microsoft.com/office/drawing/2014/main" id="{00000000-0008-0000-0800-00001D000000}"/>
            </a:ext>
          </a:extLst>
        </xdr:cNvPr>
        <xdr:cNvSpPr/>
      </xdr:nvSpPr>
      <xdr:spPr>
        <a:xfrm>
          <a:off x="8782050" y="3067050"/>
          <a:ext cx="2895600" cy="2333625"/>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イラスト</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9525</xdr:colOff>
      <xdr:row>2</xdr:row>
      <xdr:rowOff>9525</xdr:rowOff>
    </xdr:from>
    <xdr:to>
      <xdr:col>6</xdr:col>
      <xdr:colOff>310515</xdr:colOff>
      <xdr:row>12</xdr:row>
      <xdr:rowOff>180975</xdr:rowOff>
    </xdr:to>
    <xdr:sp macro="" textlink="">
      <xdr:nvSpPr>
        <xdr:cNvPr id="2" name="角丸四角形 1">
          <a:extLst>
            <a:ext uri="{FF2B5EF4-FFF2-40B4-BE49-F238E27FC236}">
              <a16:creationId xmlns:a16="http://schemas.microsoft.com/office/drawing/2014/main" id="{00000000-0008-0000-0900-000002000000}"/>
            </a:ext>
          </a:extLst>
        </xdr:cNvPr>
        <xdr:cNvSpPr/>
      </xdr:nvSpPr>
      <xdr:spPr>
        <a:xfrm>
          <a:off x="1085850" y="485775"/>
          <a:ext cx="3329940" cy="3028950"/>
        </a:xfrm>
        <a:prstGeom prst="round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just">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＜学習前＞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9525</xdr:colOff>
      <xdr:row>2</xdr:row>
      <xdr:rowOff>28575</xdr:rowOff>
    </xdr:from>
    <xdr:to>
      <xdr:col>11</xdr:col>
      <xdr:colOff>310515</xdr:colOff>
      <xdr:row>12</xdr:row>
      <xdr:rowOff>200025</xdr:rowOff>
    </xdr:to>
    <xdr:sp macro="" textlink="">
      <xdr:nvSpPr>
        <xdr:cNvPr id="3" name="角丸四角形 2">
          <a:extLst>
            <a:ext uri="{FF2B5EF4-FFF2-40B4-BE49-F238E27FC236}">
              <a16:creationId xmlns:a16="http://schemas.microsoft.com/office/drawing/2014/main" id="{00000000-0008-0000-0900-000003000000}"/>
            </a:ext>
          </a:extLst>
        </xdr:cNvPr>
        <xdr:cNvSpPr/>
      </xdr:nvSpPr>
      <xdr:spPr>
        <a:xfrm>
          <a:off x="4800600" y="504825"/>
          <a:ext cx="3234690" cy="3028950"/>
        </a:xfrm>
        <a:prstGeom prst="roundRect">
          <a:avLst/>
        </a:prstGeom>
        <a:no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algn="l">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＜学習後＞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342900</xdr:colOff>
      <xdr:row>6</xdr:row>
      <xdr:rowOff>76200</xdr:rowOff>
    </xdr:from>
    <xdr:to>
      <xdr:col>6</xdr:col>
      <xdr:colOff>595630</xdr:colOff>
      <xdr:row>9</xdr:row>
      <xdr:rowOff>33020</xdr:rowOff>
    </xdr:to>
    <xdr:sp macro="" textlink="">
      <xdr:nvSpPr>
        <xdr:cNvPr id="4" name="右矢印 3">
          <a:extLst>
            <a:ext uri="{FF2B5EF4-FFF2-40B4-BE49-F238E27FC236}">
              <a16:creationId xmlns:a16="http://schemas.microsoft.com/office/drawing/2014/main" id="{00000000-0008-0000-0900-000004000000}"/>
            </a:ext>
          </a:extLst>
        </xdr:cNvPr>
        <xdr:cNvSpPr/>
      </xdr:nvSpPr>
      <xdr:spPr>
        <a:xfrm>
          <a:off x="4448175" y="1695450"/>
          <a:ext cx="252730" cy="86169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4</xdr:col>
      <xdr:colOff>676275</xdr:colOff>
      <xdr:row>11</xdr:row>
      <xdr:rowOff>219075</xdr:rowOff>
    </xdr:from>
    <xdr:to>
      <xdr:col>9</xdr:col>
      <xdr:colOff>57785</xdr:colOff>
      <xdr:row>13</xdr:row>
      <xdr:rowOff>219710</xdr:rowOff>
    </xdr:to>
    <xdr:sp macro="" textlink="">
      <xdr:nvSpPr>
        <xdr:cNvPr id="5" name="アーチ 4">
          <a:extLst>
            <a:ext uri="{FF2B5EF4-FFF2-40B4-BE49-F238E27FC236}">
              <a16:creationId xmlns:a16="http://schemas.microsoft.com/office/drawing/2014/main" id="{00000000-0008-0000-0900-000005000000}"/>
            </a:ext>
          </a:extLst>
        </xdr:cNvPr>
        <xdr:cNvSpPr/>
      </xdr:nvSpPr>
      <xdr:spPr>
        <a:xfrm rot="10800000">
          <a:off x="3200400" y="3314700"/>
          <a:ext cx="3020060" cy="476885"/>
        </a:xfrm>
        <a:prstGeom prst="blockArc">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276225</xdr:colOff>
      <xdr:row>13</xdr:row>
      <xdr:rowOff>219075</xdr:rowOff>
    </xdr:from>
    <xdr:to>
      <xdr:col>7</xdr:col>
      <xdr:colOff>184150</xdr:colOff>
      <xdr:row>15</xdr:row>
      <xdr:rowOff>170815</xdr:rowOff>
    </xdr:to>
    <xdr:sp macro="" textlink="">
      <xdr:nvSpPr>
        <xdr:cNvPr id="6" name="下矢印 5">
          <a:extLst>
            <a:ext uri="{FF2B5EF4-FFF2-40B4-BE49-F238E27FC236}">
              <a16:creationId xmlns:a16="http://schemas.microsoft.com/office/drawing/2014/main" id="{00000000-0008-0000-0900-000006000000}"/>
            </a:ext>
          </a:extLst>
        </xdr:cNvPr>
        <xdr:cNvSpPr/>
      </xdr:nvSpPr>
      <xdr:spPr>
        <a:xfrm>
          <a:off x="4381500" y="3790950"/>
          <a:ext cx="593725" cy="42799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xdr:col>
      <xdr:colOff>523875</xdr:colOff>
      <xdr:row>15</xdr:row>
      <xdr:rowOff>190500</xdr:rowOff>
    </xdr:from>
    <xdr:to>
      <xdr:col>11</xdr:col>
      <xdr:colOff>99695</xdr:colOff>
      <xdr:row>26</xdr:row>
      <xdr:rowOff>177165</xdr:rowOff>
    </xdr:to>
    <xdr:sp macro="" textlink="">
      <xdr:nvSpPr>
        <xdr:cNvPr id="7" name="角丸四角形 6">
          <a:extLst>
            <a:ext uri="{FF2B5EF4-FFF2-40B4-BE49-F238E27FC236}">
              <a16:creationId xmlns:a16="http://schemas.microsoft.com/office/drawing/2014/main" id="{00000000-0008-0000-0900-000007000000}"/>
            </a:ext>
          </a:extLst>
        </xdr:cNvPr>
        <xdr:cNvSpPr/>
      </xdr:nvSpPr>
      <xdr:spPr>
        <a:xfrm>
          <a:off x="1600200" y="4238625"/>
          <a:ext cx="6224270" cy="2606040"/>
        </a:xfrm>
        <a:prstGeom prst="roundRect">
          <a:avLst/>
        </a:prstGeom>
        <a:solidFill>
          <a:sysClr val="window" lastClr="FFFFFF"/>
        </a:solid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effectLst/>
              <a:latin typeface="+mn-lt"/>
              <a:ea typeface="+mn-ea"/>
              <a:cs typeface="+mn-cs"/>
            </a:rPr>
            <a:t>学習前・学習後の問意を比べて，毎時間のキーワードだと思ったことを見返して，考えたこと，思ったこと，感想をまとめてみよう。</a:t>
          </a:r>
        </a:p>
        <a:p>
          <a:pPr algn="l">
            <a:spcAft>
              <a:spcPts val="0"/>
            </a:spcAft>
          </a:pP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xdr:row>
      <xdr:rowOff>228600</xdr:rowOff>
    </xdr:from>
    <xdr:to>
      <xdr:col>16</xdr:col>
      <xdr:colOff>457200</xdr:colOff>
      <xdr:row>4</xdr:row>
      <xdr:rowOff>409575</xdr:rowOff>
    </xdr:to>
    <xdr:sp macro="" textlink="">
      <xdr:nvSpPr>
        <xdr:cNvPr id="8" name="テキスト ボックス 2">
          <a:extLst>
            <a:ext uri="{FF2B5EF4-FFF2-40B4-BE49-F238E27FC236}">
              <a16:creationId xmlns:a16="http://schemas.microsoft.com/office/drawing/2014/main" id="{00000000-0008-0000-0900-000008000000}"/>
            </a:ext>
          </a:extLst>
        </xdr:cNvPr>
        <xdr:cNvSpPr txBox="1">
          <a:spLocks noChangeArrowheads="1"/>
        </xdr:cNvSpPr>
      </xdr:nvSpPr>
      <xdr:spPr bwMode="auto">
        <a:xfrm>
          <a:off x="9001125" y="704850"/>
          <a:ext cx="2609850" cy="657225"/>
        </a:xfrm>
        <a:prstGeom prst="rect">
          <a:avLst/>
        </a:prstGeom>
        <a:solidFill>
          <a:srgbClr val="FFFFFF"/>
        </a:solidFill>
        <a:ln w="9525">
          <a:solidFill>
            <a:srgbClr val="000000"/>
          </a:solidFill>
          <a:miter lim="800000"/>
          <a:headEnd/>
          <a:tailEnd/>
        </a:ln>
      </xdr:spPr>
      <xdr:txBody>
        <a:bodyPr rot="0" vert="horz" wrap="square" lIns="91440" tIns="45720" rIns="91440" bIns="45720" anchor="ctr" anchorCtr="0">
          <a:noAutofit/>
        </a:bodyPr>
        <a:lstStyle/>
        <a:p>
          <a:pPr algn="ctr">
            <a:spcAft>
              <a:spcPts val="0"/>
            </a:spcAft>
          </a:pPr>
          <a:r>
            <a:rPr lang="ja-JP" sz="2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振り返りシート</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13</xdr:col>
      <xdr:colOff>0</xdr:colOff>
      <xdr:row>6</xdr:row>
      <xdr:rowOff>142875</xdr:rowOff>
    </xdr:from>
    <xdr:to>
      <xdr:col>16</xdr:col>
      <xdr:colOff>419100</xdr:colOff>
      <xdr:row>10</xdr:row>
      <xdr:rowOff>57150</xdr:rowOff>
    </xdr:to>
    <xdr:sp macro="" textlink="">
      <xdr:nvSpPr>
        <xdr:cNvPr id="9" name="角丸四角形 8">
          <a:extLst>
            <a:ext uri="{FF2B5EF4-FFF2-40B4-BE49-F238E27FC236}">
              <a16:creationId xmlns:a16="http://schemas.microsoft.com/office/drawing/2014/main" id="{00000000-0008-0000-0900-000009000000}"/>
            </a:ext>
          </a:extLst>
        </xdr:cNvPr>
        <xdr:cNvSpPr/>
      </xdr:nvSpPr>
      <xdr:spPr>
        <a:xfrm>
          <a:off x="9096375" y="1762125"/>
          <a:ext cx="2476500" cy="1057275"/>
        </a:xfrm>
        <a:prstGeom prst="roundRect">
          <a:avLst/>
        </a:prstGeom>
        <a:noFill/>
        <a:ln w="19050">
          <a:prstDash val="sysDash"/>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800" kern="100">
              <a:effectLst/>
              <a:latin typeface="ＭＳ 明朝" panose="02020609040205080304" pitchFamily="17" charset="-128"/>
              <a:ea typeface="ＭＳ 明朝" panose="02020609040205080304" pitchFamily="17" charset="-128"/>
              <a:cs typeface="Times New Roman" panose="02020603050405020304" pitchFamily="18" charset="0"/>
            </a:rPr>
            <a:t>単元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21</xdr:row>
      <xdr:rowOff>104775</xdr:rowOff>
    </xdr:from>
    <xdr:to>
      <xdr:col>16</xdr:col>
      <xdr:colOff>220345</xdr:colOff>
      <xdr:row>23</xdr:row>
      <xdr:rowOff>36830</xdr:rowOff>
    </xdr:to>
    <xdr:sp macro="" textlink="">
      <xdr:nvSpPr>
        <xdr:cNvPr id="10" name="テキスト ボックス 11">
          <a:extLst>
            <a:ext uri="{FF2B5EF4-FFF2-40B4-BE49-F238E27FC236}">
              <a16:creationId xmlns:a16="http://schemas.microsoft.com/office/drawing/2014/main" id="{00000000-0008-0000-0900-00000A000000}"/>
            </a:ext>
          </a:extLst>
        </xdr:cNvPr>
        <xdr:cNvSpPr txBox="1"/>
      </xdr:nvSpPr>
      <xdr:spPr>
        <a:xfrm>
          <a:off x="9001125" y="5581650"/>
          <a:ext cx="2372995" cy="40830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indent="457200"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年　　組　　　番</a:t>
          </a:r>
        </a:p>
      </xdr:txBody>
    </xdr:sp>
    <xdr:clientData/>
  </xdr:twoCellAnchor>
  <xdr:twoCellAnchor>
    <xdr:from>
      <xdr:col>12</xdr:col>
      <xdr:colOff>314325</xdr:colOff>
      <xdr:row>24</xdr:row>
      <xdr:rowOff>9525</xdr:rowOff>
    </xdr:from>
    <xdr:to>
      <xdr:col>16</xdr:col>
      <xdr:colOff>508635</xdr:colOff>
      <xdr:row>26</xdr:row>
      <xdr:rowOff>19050</xdr:rowOff>
    </xdr:to>
    <xdr:sp macro="" textlink="">
      <xdr:nvSpPr>
        <xdr:cNvPr id="11" name="テキスト ボックス 12">
          <a:extLst>
            <a:ext uri="{FF2B5EF4-FFF2-40B4-BE49-F238E27FC236}">
              <a16:creationId xmlns:a16="http://schemas.microsoft.com/office/drawing/2014/main" id="{00000000-0008-0000-0900-00000B000000}"/>
            </a:ext>
          </a:extLst>
        </xdr:cNvPr>
        <xdr:cNvSpPr txBox="1"/>
      </xdr:nvSpPr>
      <xdr:spPr>
        <a:xfrm>
          <a:off x="8724900" y="6200775"/>
          <a:ext cx="2937510" cy="48577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氏名</a:t>
          </a:r>
        </a:p>
      </xdr:txBody>
    </xdr:sp>
    <xdr:clientData/>
  </xdr:twoCellAnchor>
  <xdr:twoCellAnchor>
    <xdr:from>
      <xdr:col>2</xdr:col>
      <xdr:colOff>9525</xdr:colOff>
      <xdr:row>28</xdr:row>
      <xdr:rowOff>295275</xdr:rowOff>
    </xdr:from>
    <xdr:to>
      <xdr:col>5</xdr:col>
      <xdr:colOff>688975</xdr:colOff>
      <xdr:row>36</xdr:row>
      <xdr:rowOff>25400</xdr:rowOff>
    </xdr:to>
    <xdr:sp macro="" textlink="">
      <xdr:nvSpPr>
        <xdr:cNvPr id="12" name="角丸四角形 11">
          <a:extLst>
            <a:ext uri="{FF2B5EF4-FFF2-40B4-BE49-F238E27FC236}">
              <a16:creationId xmlns:a16="http://schemas.microsoft.com/office/drawing/2014/main" id="{00000000-0008-0000-0900-00000C000000}"/>
            </a:ext>
          </a:extLst>
        </xdr:cNvPr>
        <xdr:cNvSpPr/>
      </xdr:nvSpPr>
      <xdr:spPr>
        <a:xfrm>
          <a:off x="1085850" y="728662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①</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29</xdr:row>
      <xdr:rowOff>0</xdr:rowOff>
    </xdr:from>
    <xdr:to>
      <xdr:col>10</xdr:col>
      <xdr:colOff>765175</xdr:colOff>
      <xdr:row>36</xdr:row>
      <xdr:rowOff>34925</xdr:rowOff>
    </xdr:to>
    <xdr:sp macro="" textlink="">
      <xdr:nvSpPr>
        <xdr:cNvPr id="13" name="角丸四角形 12">
          <a:extLst>
            <a:ext uri="{FF2B5EF4-FFF2-40B4-BE49-F238E27FC236}">
              <a16:creationId xmlns:a16="http://schemas.microsoft.com/office/drawing/2014/main" id="{00000000-0008-0000-0900-00000D000000}"/>
            </a:ext>
          </a:extLst>
        </xdr:cNvPr>
        <xdr:cNvSpPr/>
      </xdr:nvSpPr>
      <xdr:spPr>
        <a:xfrm>
          <a:off x="4791075" y="72961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29</xdr:row>
      <xdr:rowOff>0</xdr:rowOff>
    </xdr:from>
    <xdr:to>
      <xdr:col>16</xdr:col>
      <xdr:colOff>174625</xdr:colOff>
      <xdr:row>36</xdr:row>
      <xdr:rowOff>34925</xdr:rowOff>
    </xdr:to>
    <xdr:sp macro="" textlink="">
      <xdr:nvSpPr>
        <xdr:cNvPr id="14" name="角丸四角形 13">
          <a:extLst>
            <a:ext uri="{FF2B5EF4-FFF2-40B4-BE49-F238E27FC236}">
              <a16:creationId xmlns:a16="http://schemas.microsoft.com/office/drawing/2014/main" id="{00000000-0008-0000-0900-00000E000000}"/>
            </a:ext>
          </a:extLst>
        </xdr:cNvPr>
        <xdr:cNvSpPr/>
      </xdr:nvSpPr>
      <xdr:spPr>
        <a:xfrm>
          <a:off x="8410575" y="72961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xdr:col>
      <xdr:colOff>19050</xdr:colOff>
      <xdr:row>37</xdr:row>
      <xdr:rowOff>19050</xdr:rowOff>
    </xdr:from>
    <xdr:to>
      <xdr:col>5</xdr:col>
      <xdr:colOff>698500</xdr:colOff>
      <xdr:row>44</xdr:row>
      <xdr:rowOff>53975</xdr:rowOff>
    </xdr:to>
    <xdr:sp macro="" textlink="">
      <xdr:nvSpPr>
        <xdr:cNvPr id="15" name="角丸四角形 14">
          <a:extLst>
            <a:ext uri="{FF2B5EF4-FFF2-40B4-BE49-F238E27FC236}">
              <a16:creationId xmlns:a16="http://schemas.microsoft.com/office/drawing/2014/main" id="{00000000-0008-0000-0900-00000F000000}"/>
            </a:ext>
          </a:extLst>
        </xdr:cNvPr>
        <xdr:cNvSpPr/>
      </xdr:nvSpPr>
      <xdr:spPr>
        <a:xfrm>
          <a:off x="1095375" y="92202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19050</xdr:colOff>
      <xdr:row>37</xdr:row>
      <xdr:rowOff>28575</xdr:rowOff>
    </xdr:from>
    <xdr:to>
      <xdr:col>11</xdr:col>
      <xdr:colOff>3175</xdr:colOff>
      <xdr:row>44</xdr:row>
      <xdr:rowOff>63500</xdr:rowOff>
    </xdr:to>
    <xdr:sp macro="" textlink="">
      <xdr:nvSpPr>
        <xdr:cNvPr id="16" name="角丸四角形 15">
          <a:extLst>
            <a:ext uri="{FF2B5EF4-FFF2-40B4-BE49-F238E27FC236}">
              <a16:creationId xmlns:a16="http://schemas.microsoft.com/office/drawing/2014/main" id="{00000000-0008-0000-0900-000010000000}"/>
            </a:ext>
          </a:extLst>
        </xdr:cNvPr>
        <xdr:cNvSpPr/>
      </xdr:nvSpPr>
      <xdr:spPr>
        <a:xfrm>
          <a:off x="4810125" y="922972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19050</xdr:colOff>
      <xdr:row>37</xdr:row>
      <xdr:rowOff>19050</xdr:rowOff>
    </xdr:from>
    <xdr:to>
      <xdr:col>16</xdr:col>
      <xdr:colOff>193675</xdr:colOff>
      <xdr:row>44</xdr:row>
      <xdr:rowOff>53975</xdr:rowOff>
    </xdr:to>
    <xdr:sp macro="" textlink="">
      <xdr:nvSpPr>
        <xdr:cNvPr id="17" name="角丸四角形 16">
          <a:extLst>
            <a:ext uri="{FF2B5EF4-FFF2-40B4-BE49-F238E27FC236}">
              <a16:creationId xmlns:a16="http://schemas.microsoft.com/office/drawing/2014/main" id="{00000000-0008-0000-0900-000011000000}"/>
            </a:ext>
          </a:extLst>
        </xdr:cNvPr>
        <xdr:cNvSpPr/>
      </xdr:nvSpPr>
      <xdr:spPr>
        <a:xfrm>
          <a:off x="8429625" y="92202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xdr:col>
      <xdr:colOff>9525</xdr:colOff>
      <xdr:row>45</xdr:row>
      <xdr:rowOff>76200</xdr:rowOff>
    </xdr:from>
    <xdr:to>
      <xdr:col>5</xdr:col>
      <xdr:colOff>688975</xdr:colOff>
      <xdr:row>52</xdr:row>
      <xdr:rowOff>111125</xdr:rowOff>
    </xdr:to>
    <xdr:sp macro="" textlink="">
      <xdr:nvSpPr>
        <xdr:cNvPr id="18" name="角丸四角形 17">
          <a:extLst>
            <a:ext uri="{FF2B5EF4-FFF2-40B4-BE49-F238E27FC236}">
              <a16:creationId xmlns:a16="http://schemas.microsoft.com/office/drawing/2014/main" id="{00000000-0008-0000-0900-000012000000}"/>
            </a:ext>
          </a:extLst>
        </xdr:cNvPr>
        <xdr:cNvSpPr/>
      </xdr:nvSpPr>
      <xdr:spPr>
        <a:xfrm>
          <a:off x="1085850" y="111823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19050</xdr:colOff>
      <xdr:row>45</xdr:row>
      <xdr:rowOff>95250</xdr:rowOff>
    </xdr:from>
    <xdr:to>
      <xdr:col>11</xdr:col>
      <xdr:colOff>3175</xdr:colOff>
      <xdr:row>52</xdr:row>
      <xdr:rowOff>130175</xdr:rowOff>
    </xdr:to>
    <xdr:sp macro="" textlink="">
      <xdr:nvSpPr>
        <xdr:cNvPr id="19" name="角丸四角形 18">
          <a:extLst>
            <a:ext uri="{FF2B5EF4-FFF2-40B4-BE49-F238E27FC236}">
              <a16:creationId xmlns:a16="http://schemas.microsoft.com/office/drawing/2014/main" id="{00000000-0008-0000-0900-000013000000}"/>
            </a:ext>
          </a:extLst>
        </xdr:cNvPr>
        <xdr:cNvSpPr/>
      </xdr:nvSpPr>
      <xdr:spPr>
        <a:xfrm>
          <a:off x="4810125" y="112014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19050</xdr:colOff>
      <xdr:row>45</xdr:row>
      <xdr:rowOff>66675</xdr:rowOff>
    </xdr:from>
    <xdr:to>
      <xdr:col>16</xdr:col>
      <xdr:colOff>193675</xdr:colOff>
      <xdr:row>52</xdr:row>
      <xdr:rowOff>101600</xdr:rowOff>
    </xdr:to>
    <xdr:sp macro="" textlink="">
      <xdr:nvSpPr>
        <xdr:cNvPr id="20" name="角丸四角形 19">
          <a:extLst>
            <a:ext uri="{FF2B5EF4-FFF2-40B4-BE49-F238E27FC236}">
              <a16:creationId xmlns:a16="http://schemas.microsoft.com/office/drawing/2014/main" id="{00000000-0008-0000-0900-000014000000}"/>
            </a:ext>
          </a:extLst>
        </xdr:cNvPr>
        <xdr:cNvSpPr/>
      </xdr:nvSpPr>
      <xdr:spPr>
        <a:xfrm>
          <a:off x="8429625" y="1117282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152400</xdr:colOff>
      <xdr:row>31</xdr:row>
      <xdr:rowOff>38100</xdr:rowOff>
    </xdr:from>
    <xdr:to>
      <xdr:col>6</xdr:col>
      <xdr:colOff>482600</xdr:colOff>
      <xdr:row>33</xdr:row>
      <xdr:rowOff>233045</xdr:rowOff>
    </xdr:to>
    <xdr:sp macro="" textlink="">
      <xdr:nvSpPr>
        <xdr:cNvPr id="21" name="右矢印 20">
          <a:extLst>
            <a:ext uri="{FF2B5EF4-FFF2-40B4-BE49-F238E27FC236}">
              <a16:creationId xmlns:a16="http://schemas.microsoft.com/office/drawing/2014/main" id="{00000000-0008-0000-0900-000015000000}"/>
            </a:ext>
          </a:extLst>
        </xdr:cNvPr>
        <xdr:cNvSpPr/>
      </xdr:nvSpPr>
      <xdr:spPr>
        <a:xfrm>
          <a:off x="4257675" y="7810500"/>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171450</xdr:colOff>
      <xdr:row>31</xdr:row>
      <xdr:rowOff>9525</xdr:rowOff>
    </xdr:from>
    <xdr:to>
      <xdr:col>11</xdr:col>
      <xdr:colOff>501650</xdr:colOff>
      <xdr:row>33</xdr:row>
      <xdr:rowOff>204470</xdr:rowOff>
    </xdr:to>
    <xdr:sp macro="" textlink="">
      <xdr:nvSpPr>
        <xdr:cNvPr id="22" name="右矢印 21">
          <a:extLst>
            <a:ext uri="{FF2B5EF4-FFF2-40B4-BE49-F238E27FC236}">
              <a16:creationId xmlns:a16="http://schemas.microsoft.com/office/drawing/2014/main" id="{00000000-0008-0000-0900-000016000000}"/>
            </a:ext>
          </a:extLst>
        </xdr:cNvPr>
        <xdr:cNvSpPr/>
      </xdr:nvSpPr>
      <xdr:spPr>
        <a:xfrm>
          <a:off x="7896225" y="778192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142875</xdr:colOff>
      <xdr:row>47</xdr:row>
      <xdr:rowOff>142875</xdr:rowOff>
    </xdr:from>
    <xdr:to>
      <xdr:col>6</xdr:col>
      <xdr:colOff>473075</xdr:colOff>
      <xdr:row>50</xdr:row>
      <xdr:rowOff>99695</xdr:rowOff>
    </xdr:to>
    <xdr:sp macro="" textlink="">
      <xdr:nvSpPr>
        <xdr:cNvPr id="23" name="右矢印 22">
          <a:extLst>
            <a:ext uri="{FF2B5EF4-FFF2-40B4-BE49-F238E27FC236}">
              <a16:creationId xmlns:a16="http://schemas.microsoft.com/office/drawing/2014/main" id="{00000000-0008-0000-0900-000017000000}"/>
            </a:ext>
          </a:extLst>
        </xdr:cNvPr>
        <xdr:cNvSpPr/>
      </xdr:nvSpPr>
      <xdr:spPr>
        <a:xfrm>
          <a:off x="4248150" y="1172527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171450</xdr:colOff>
      <xdr:row>47</xdr:row>
      <xdr:rowOff>180975</xdr:rowOff>
    </xdr:from>
    <xdr:to>
      <xdr:col>11</xdr:col>
      <xdr:colOff>501650</xdr:colOff>
      <xdr:row>50</xdr:row>
      <xdr:rowOff>137795</xdr:rowOff>
    </xdr:to>
    <xdr:sp macro="" textlink="">
      <xdr:nvSpPr>
        <xdr:cNvPr id="24" name="右矢印 23">
          <a:extLst>
            <a:ext uri="{FF2B5EF4-FFF2-40B4-BE49-F238E27FC236}">
              <a16:creationId xmlns:a16="http://schemas.microsoft.com/office/drawing/2014/main" id="{00000000-0008-0000-0900-000018000000}"/>
            </a:ext>
          </a:extLst>
        </xdr:cNvPr>
        <xdr:cNvSpPr/>
      </xdr:nvSpPr>
      <xdr:spPr>
        <a:xfrm>
          <a:off x="7896225" y="1176337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104775</xdr:colOff>
      <xdr:row>40</xdr:row>
      <xdr:rowOff>19050</xdr:rowOff>
    </xdr:from>
    <xdr:to>
      <xdr:col>11</xdr:col>
      <xdr:colOff>444500</xdr:colOff>
      <xdr:row>42</xdr:row>
      <xdr:rowOff>213995</xdr:rowOff>
    </xdr:to>
    <xdr:sp macro="" textlink="">
      <xdr:nvSpPr>
        <xdr:cNvPr id="25" name="右矢印 24">
          <a:extLst>
            <a:ext uri="{FF2B5EF4-FFF2-40B4-BE49-F238E27FC236}">
              <a16:creationId xmlns:a16="http://schemas.microsoft.com/office/drawing/2014/main" id="{00000000-0008-0000-0900-000019000000}"/>
            </a:ext>
          </a:extLst>
        </xdr:cNvPr>
        <xdr:cNvSpPr/>
      </xdr:nvSpPr>
      <xdr:spPr>
        <a:xfrm rot="10800000">
          <a:off x="7829550" y="993457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95250</xdr:colOff>
      <xdr:row>40</xdr:row>
      <xdr:rowOff>19050</xdr:rowOff>
    </xdr:from>
    <xdr:to>
      <xdr:col>6</xdr:col>
      <xdr:colOff>434975</xdr:colOff>
      <xdr:row>42</xdr:row>
      <xdr:rowOff>213995</xdr:rowOff>
    </xdr:to>
    <xdr:sp macro="" textlink="">
      <xdr:nvSpPr>
        <xdr:cNvPr id="26" name="右矢印 25">
          <a:extLst>
            <a:ext uri="{FF2B5EF4-FFF2-40B4-BE49-F238E27FC236}">
              <a16:creationId xmlns:a16="http://schemas.microsoft.com/office/drawing/2014/main" id="{00000000-0008-0000-0900-00001A000000}"/>
            </a:ext>
          </a:extLst>
        </xdr:cNvPr>
        <xdr:cNvSpPr/>
      </xdr:nvSpPr>
      <xdr:spPr>
        <a:xfrm rot="10800000">
          <a:off x="4200525" y="993457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13</xdr:col>
      <xdr:colOff>447675</xdr:colOff>
      <xdr:row>36</xdr:row>
      <xdr:rowOff>57151</xdr:rowOff>
    </xdr:from>
    <xdr:to>
      <xdr:col>14</xdr:col>
      <xdr:colOff>490855</xdr:colOff>
      <xdr:row>36</xdr:row>
      <xdr:rowOff>228601</xdr:rowOff>
    </xdr:to>
    <xdr:sp macro="" textlink="">
      <xdr:nvSpPr>
        <xdr:cNvPr id="27" name="下矢印 26">
          <a:extLst>
            <a:ext uri="{FF2B5EF4-FFF2-40B4-BE49-F238E27FC236}">
              <a16:creationId xmlns:a16="http://schemas.microsoft.com/office/drawing/2014/main" id="{00000000-0008-0000-0900-00001B000000}"/>
            </a:ext>
          </a:extLst>
        </xdr:cNvPr>
        <xdr:cNvSpPr/>
      </xdr:nvSpPr>
      <xdr:spPr>
        <a:xfrm>
          <a:off x="9544050" y="9020176"/>
          <a:ext cx="728980" cy="17145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3</xdr:col>
      <xdr:colOff>295275</xdr:colOff>
      <xdr:row>44</xdr:row>
      <xdr:rowOff>95250</xdr:rowOff>
    </xdr:from>
    <xdr:to>
      <xdr:col>4</xdr:col>
      <xdr:colOff>338455</xdr:colOff>
      <xdr:row>45</xdr:row>
      <xdr:rowOff>57150</xdr:rowOff>
    </xdr:to>
    <xdr:sp macro="" textlink="">
      <xdr:nvSpPr>
        <xdr:cNvPr id="28" name="下矢印 27">
          <a:extLst>
            <a:ext uri="{FF2B5EF4-FFF2-40B4-BE49-F238E27FC236}">
              <a16:creationId xmlns:a16="http://schemas.microsoft.com/office/drawing/2014/main" id="{00000000-0008-0000-0900-00001C000000}"/>
            </a:ext>
          </a:extLst>
        </xdr:cNvPr>
        <xdr:cNvSpPr/>
      </xdr:nvSpPr>
      <xdr:spPr>
        <a:xfrm>
          <a:off x="2133600" y="10963275"/>
          <a:ext cx="728980" cy="2000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12</xdr:col>
      <xdr:colOff>371475</xdr:colOff>
      <xdr:row>10</xdr:row>
      <xdr:rowOff>304800</xdr:rowOff>
    </xdr:from>
    <xdr:to>
      <xdr:col>16</xdr:col>
      <xdr:colOff>523875</xdr:colOff>
      <xdr:row>20</xdr:row>
      <xdr:rowOff>161925</xdr:rowOff>
    </xdr:to>
    <xdr:sp macro="" textlink="">
      <xdr:nvSpPr>
        <xdr:cNvPr id="29" name="角丸四角形 28">
          <a:extLst>
            <a:ext uri="{FF2B5EF4-FFF2-40B4-BE49-F238E27FC236}">
              <a16:creationId xmlns:a16="http://schemas.microsoft.com/office/drawing/2014/main" id="{00000000-0008-0000-0900-00001D000000}"/>
            </a:ext>
          </a:extLst>
        </xdr:cNvPr>
        <xdr:cNvSpPr/>
      </xdr:nvSpPr>
      <xdr:spPr>
        <a:xfrm>
          <a:off x="8782050" y="3067050"/>
          <a:ext cx="2895600" cy="2333625"/>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イラスト</a:t>
          </a:r>
        </a:p>
      </xdr:txBody>
    </xdr:sp>
    <xdr:clientData/>
  </xdr:twoCellAnchor>
  <xdr:twoCellAnchor>
    <xdr:from>
      <xdr:col>12</xdr:col>
      <xdr:colOff>28575</xdr:colOff>
      <xdr:row>53</xdr:row>
      <xdr:rowOff>171450</xdr:rowOff>
    </xdr:from>
    <xdr:to>
      <xdr:col>16</xdr:col>
      <xdr:colOff>203200</xdr:colOff>
      <xdr:row>60</xdr:row>
      <xdr:rowOff>206375</xdr:rowOff>
    </xdr:to>
    <xdr:sp macro="" textlink="">
      <xdr:nvSpPr>
        <xdr:cNvPr id="32" name="角丸四角形 31">
          <a:extLst>
            <a:ext uri="{FF2B5EF4-FFF2-40B4-BE49-F238E27FC236}">
              <a16:creationId xmlns:a16="http://schemas.microsoft.com/office/drawing/2014/main" id="{00000000-0008-0000-0900-000020000000}"/>
            </a:ext>
          </a:extLst>
        </xdr:cNvPr>
        <xdr:cNvSpPr/>
      </xdr:nvSpPr>
      <xdr:spPr>
        <a:xfrm>
          <a:off x="8439150" y="131826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13</xdr:col>
      <xdr:colOff>485775</xdr:colOff>
      <xdr:row>52</xdr:row>
      <xdr:rowOff>133350</xdr:rowOff>
    </xdr:from>
    <xdr:to>
      <xdr:col>14</xdr:col>
      <xdr:colOff>528955</xdr:colOff>
      <xdr:row>53</xdr:row>
      <xdr:rowOff>152400</xdr:rowOff>
    </xdr:to>
    <xdr:sp macro="" textlink="">
      <xdr:nvSpPr>
        <xdr:cNvPr id="33" name="下矢印 32">
          <a:extLst>
            <a:ext uri="{FF2B5EF4-FFF2-40B4-BE49-F238E27FC236}">
              <a16:creationId xmlns:a16="http://schemas.microsoft.com/office/drawing/2014/main" id="{00000000-0008-0000-0900-000021000000}"/>
            </a:ext>
          </a:extLst>
        </xdr:cNvPr>
        <xdr:cNvSpPr/>
      </xdr:nvSpPr>
      <xdr:spPr>
        <a:xfrm>
          <a:off x="9582150" y="12906375"/>
          <a:ext cx="728980" cy="25717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FFFF00"/>
  </sheetPr>
  <dimension ref="B2:AB29"/>
  <sheetViews>
    <sheetView zoomScaleNormal="100" workbookViewId="0">
      <selection activeCell="C6" sqref="C6:C15"/>
    </sheetView>
  </sheetViews>
  <sheetFormatPr defaultRowHeight="18.75"/>
  <cols>
    <col min="1" max="1" width="9" style="41"/>
    <col min="2" max="2" width="23.875" style="41" customWidth="1"/>
    <col min="3" max="3" width="21.625" style="41" customWidth="1"/>
    <col min="4" max="4" width="23.5" style="41" customWidth="1"/>
    <col min="5" max="5" width="24.625" style="42" hidden="1" customWidth="1"/>
    <col min="6" max="6" width="4.25" style="42" bestFit="1" customWidth="1"/>
    <col min="7" max="7" width="31.75" style="41" bestFit="1" customWidth="1"/>
    <col min="8" max="8" width="19.25" style="41" bestFit="1" customWidth="1"/>
    <col min="9" max="9" width="53.75" style="41" bestFit="1" customWidth="1"/>
    <col min="10" max="10" width="50" style="40" bestFit="1" customWidth="1"/>
    <col min="11" max="11" width="36.75" style="40" customWidth="1"/>
    <col min="12" max="18" width="9" style="41"/>
    <col min="19" max="20" width="25.5" style="41" bestFit="1" customWidth="1"/>
    <col min="21" max="21" width="19.25" style="41" bestFit="1" customWidth="1"/>
    <col min="22" max="23" width="31.75" style="41" bestFit="1" customWidth="1"/>
    <col min="24" max="24" width="19.25" style="41" bestFit="1" customWidth="1"/>
    <col min="25" max="25" width="25.5" style="41" bestFit="1" customWidth="1"/>
    <col min="26" max="16384" width="9" style="41"/>
  </cols>
  <sheetData>
    <row r="2" spans="2:28" ht="30">
      <c r="B2" s="88" t="s">
        <v>60</v>
      </c>
      <c r="C2" s="89"/>
      <c r="D2" s="89"/>
      <c r="E2" s="90"/>
      <c r="F2" s="91"/>
      <c r="G2" s="26">
        <v>0</v>
      </c>
      <c r="H2" s="92" t="str">
        <f>IFERROR(IF(VLOOKUP($G$2,$F$6:$J$15,2,FALSE)="","番号を選び直してください。",(VLOOKUP($G$2,$F$6:$J$15,2,FALSE))),"番号を選んでください")</f>
        <v>番号を選んでください</v>
      </c>
      <c r="I2" s="93"/>
    </row>
    <row r="3" spans="2:28" ht="19.5" thickBot="1"/>
    <row r="4" spans="2:28" ht="19.5" thickBot="1">
      <c r="S4" s="70" t="s">
        <v>0</v>
      </c>
      <c r="T4" s="97" t="s">
        <v>1</v>
      </c>
      <c r="U4" s="98"/>
      <c r="V4" s="98"/>
      <c r="W4" s="98"/>
      <c r="X4" s="98"/>
      <c r="Y4" s="98"/>
      <c r="Z4" s="98"/>
      <c r="AA4" s="98"/>
      <c r="AB4" s="99"/>
    </row>
    <row r="5" spans="2:28" ht="19.5" thickBot="1">
      <c r="B5" s="43" t="s">
        <v>141</v>
      </c>
      <c r="C5" s="44" t="s">
        <v>142</v>
      </c>
      <c r="D5" s="82" t="s">
        <v>146</v>
      </c>
      <c r="E5" s="45"/>
      <c r="F5" s="44"/>
      <c r="G5" s="46" t="s">
        <v>1</v>
      </c>
      <c r="H5" s="44" t="s">
        <v>55</v>
      </c>
      <c r="I5" s="47" t="s">
        <v>56</v>
      </c>
      <c r="J5" s="47" t="s">
        <v>57</v>
      </c>
      <c r="K5" s="41"/>
      <c r="S5" s="78"/>
      <c r="T5" s="68">
        <v>1</v>
      </c>
      <c r="U5" s="67">
        <v>2</v>
      </c>
      <c r="V5" s="68">
        <v>3</v>
      </c>
      <c r="W5" s="67">
        <v>4</v>
      </c>
      <c r="X5" s="68">
        <v>5</v>
      </c>
      <c r="Y5" s="67">
        <v>6</v>
      </c>
      <c r="Z5" s="68">
        <v>7</v>
      </c>
      <c r="AA5" s="67">
        <v>8</v>
      </c>
      <c r="AB5" s="79">
        <v>9</v>
      </c>
    </row>
    <row r="6" spans="2:28" ht="39" customHeight="1">
      <c r="B6" s="85" t="s">
        <v>147</v>
      </c>
      <c r="C6" s="94" t="e">
        <v>#N/A</v>
      </c>
      <c r="D6" s="83" t="str">
        <f>IF($B$6="中学1年",$S6,IF($B$6="中学2年",$S14,$S22))</f>
        <v>運動とエネルギー</v>
      </c>
      <c r="E6" s="48" t="str">
        <f>$H6</f>
        <v/>
      </c>
      <c r="F6" s="49">
        <v>1</v>
      </c>
      <c r="G6" s="50" t="e">
        <f>IF(VLOOKUP($C$6,$S$6:$AB$29,2,FALSE)&gt;0,VLOOKUP($C$6,$S$6:$AB$29,2,FALSE),"")</f>
        <v>#N/A</v>
      </c>
      <c r="H6" s="51" t="str">
        <f t="shared" ref="H6:H15" si="0">IF($G$2=$F6,"○","")</f>
        <v/>
      </c>
      <c r="I6" s="52" t="str">
        <f>IF($H6="","",IF(VLOOKUP($G6,'oppシート問い（全学年）'!$E$5:$G$79,2,FALSE)&gt;0,VLOOKUP($G6,'oppシート問い（全学年）'!$E$5:$G$79,2,FALSE),""))</f>
        <v/>
      </c>
      <c r="J6" s="53" t="str">
        <f>IF($H6="","",IF(VLOOKUP($G6,'oppシート問い（全学年）'!$E$5:$G$79,3,FALSE)&gt;0,VLOOKUP($G6,'oppシート問い（全学年）'!$E$5:$G$79,3,FALSE),""))</f>
        <v/>
      </c>
      <c r="K6" s="41"/>
      <c r="Q6" s="41" t="s">
        <v>138</v>
      </c>
      <c r="R6" s="41">
        <v>1</v>
      </c>
      <c r="S6" s="70" t="str">
        <f>IFERROR(VLOOKUP($R6,'oppシート問い（全学年）'!$B$5:$C$29,2,FALSE),"")</f>
        <v>植物の生活と種類</v>
      </c>
      <c r="T6" s="71" t="str">
        <f>IFERROR(VLOOKUP(100&amp;$R6&amp;T$5,'oppシート問い（全学年）'!$A$5:$E$79,5,FALSE),"")</f>
        <v>植物の体のつくりとはたらき</v>
      </c>
      <c r="U6" s="71" t="str">
        <f>IFERROR(VLOOKUP(100&amp;$R6&amp;U$5,'oppシート問い（全学年）'!$A$5:$E$79,5,FALSE),"")</f>
        <v>植物のなかま分け</v>
      </c>
      <c r="V6" s="71" t="str">
        <f>IFERROR(VLOOKUP(100&amp;$R6&amp;V$5,'oppシート問い（全学年）'!$A$5:$E$79,5,FALSE),"")</f>
        <v>植物の検索カードをつくる</v>
      </c>
      <c r="W6" s="71" t="str">
        <f>IFERROR(VLOOKUP(100&amp;$R6&amp;W$5,'oppシート問い（全学年）'!$A$5:$E$79,5,FALSE),"")</f>
        <v/>
      </c>
      <c r="X6" s="71" t="str">
        <f>IFERROR(VLOOKUP(100&amp;$R6&amp;X$5,'oppシート問い（全学年）'!$A$5:$E$79,5,FALSE),"")</f>
        <v/>
      </c>
      <c r="Y6" s="71" t="str">
        <f>IFERROR(VLOOKUP(100&amp;$R6&amp;Y$5,'oppシート問い（全学年）'!$A$5:$E$79,5,FALSE),"")</f>
        <v/>
      </c>
      <c r="Z6" s="71" t="str">
        <f>IFERROR(VLOOKUP(100&amp;$R6&amp;Z$5,'oppシート問い（全学年）'!$A$5:$E$79,5,FALSE),"")</f>
        <v/>
      </c>
      <c r="AA6" s="71" t="str">
        <f>IFERROR(VLOOKUP(100&amp;$R6&amp;AA$5,'oppシート問い（全学年）'!$A$5:$E$79,5,FALSE),"")</f>
        <v/>
      </c>
      <c r="AB6" s="72" t="str">
        <f>IFERROR(VLOOKUP(100&amp;$R6&amp;AB$5,'oppシート問い（全学年）'!$A$5:$E$79,5,FALSE),"")</f>
        <v/>
      </c>
    </row>
    <row r="7" spans="2:28" ht="39" customHeight="1">
      <c r="B7" s="86"/>
      <c r="C7" s="95"/>
      <c r="D7" s="83" t="str">
        <f>IF($B$6="中学1年",$S7,IF($B$6="中学2年",$S15,$S23))</f>
        <v>生命の連続性</v>
      </c>
      <c r="E7" s="48" t="str">
        <f t="shared" ref="E7:E15" si="1">$H7</f>
        <v/>
      </c>
      <c r="F7" s="55">
        <v>2</v>
      </c>
      <c r="G7" s="56" t="e">
        <f>IF(VLOOKUP($C$6,$S$6:$AB$29,3,FALSE)&gt;0,VLOOKUP($C$6,$S$6:$AB$29,3,FALSE),"")</f>
        <v>#N/A</v>
      </c>
      <c r="H7" s="57" t="str">
        <f t="shared" si="0"/>
        <v/>
      </c>
      <c r="I7" s="52" t="str">
        <f>IF($H7="","",IF(VLOOKUP($G7,'oppシート問い（全学年）'!$E$5:$G$79,2,FALSE)&gt;0,VLOOKUP($G7,'oppシート問い（全学年）'!$E$5:$G$79,2,FALSE),""))</f>
        <v/>
      </c>
      <c r="J7" s="52" t="str">
        <f>IF($H7="","",IF(VLOOKUP($G7,'oppシート問い（全学年）'!$E$5:$G$79,3,FALSE)&gt;0,VLOOKUP($G7,'oppシート問い（全学年）'!$E$5:$G$79,3,FALSE),""))</f>
        <v/>
      </c>
      <c r="K7" s="41"/>
      <c r="Q7" s="41" t="s">
        <v>139</v>
      </c>
      <c r="R7" s="41">
        <v>2</v>
      </c>
      <c r="S7" s="73" t="str">
        <f>IFERROR(VLOOKUP($R7,'oppシート問い（全学年）'!$B$5:$C$29,2,FALSE),"")</f>
        <v>物質のすがた</v>
      </c>
      <c r="T7" s="54" t="str">
        <f>IFERROR(VLOOKUP(100&amp;$R7&amp;T$5,'oppシート問い（全学年）'!$A$5:$E$79,5,FALSE),"")</f>
        <v>いろいろな物質</v>
      </c>
      <c r="U7" s="54" t="str">
        <f>IFERROR(VLOOKUP(100&amp;$R7&amp;U$5,'oppシート問い（全学年）'!$A$5:$E$79,5,FALSE),"")</f>
        <v>気体の発生と性質</v>
      </c>
      <c r="V7" s="54" t="str">
        <f>IFERROR(VLOOKUP(100&amp;$R7&amp;V$5,'oppシート問い（全学年）'!$A$5:$E$79,5,FALSE),"")</f>
        <v>物質の状態変化</v>
      </c>
      <c r="W7" s="54" t="str">
        <f>IFERROR(VLOOKUP(100&amp;$R7&amp;W$5,'oppシート問い（全学年）'!$A$5:$E$79,5,FALSE),"")</f>
        <v>白い粉末は何だ</v>
      </c>
      <c r="X7" s="54" t="str">
        <f>IFERROR(VLOOKUP(100&amp;$R7&amp;X$5,'oppシート問い（全学年）'!$A$5:$E$79,5,FALSE),"")</f>
        <v/>
      </c>
      <c r="Y7" s="54" t="str">
        <f>IFERROR(VLOOKUP(100&amp;$R7&amp;Y$5,'oppシート問い（全学年）'!$A$5:$E$79,5,FALSE),"")</f>
        <v/>
      </c>
      <c r="Z7" s="54" t="str">
        <f>IFERROR(VLOOKUP(100&amp;$R7&amp;Z$5,'oppシート問い（全学年）'!$A$5:$E$79,5,FALSE),"")</f>
        <v/>
      </c>
      <c r="AA7" s="54" t="str">
        <f>IFERROR(VLOOKUP(100&amp;$R7&amp;AA$5,'oppシート問い（全学年）'!$A$5:$E$79,5,FALSE),"")</f>
        <v/>
      </c>
      <c r="AB7" s="74" t="str">
        <f>IFERROR(VLOOKUP(100&amp;$R7&amp;AB$5,'oppシート問い（全学年）'!$A$5:$E$79,5,FALSE),"")</f>
        <v/>
      </c>
    </row>
    <row r="8" spans="2:28" ht="39" customHeight="1">
      <c r="B8" s="86"/>
      <c r="C8" s="95"/>
      <c r="D8" s="83" t="str">
        <f>IF($B$6="中学1年",$S8,IF($B$6="中学2年",$S16,$S24))</f>
        <v>自然界のつり合い</v>
      </c>
      <c r="E8" s="48" t="str">
        <f t="shared" si="1"/>
        <v/>
      </c>
      <c r="F8" s="55">
        <v>3</v>
      </c>
      <c r="G8" s="56" t="e">
        <f>IF(VLOOKUP($C$6,$S$6:$AB$29,4,FALSE)&gt;0,VLOOKUP($C$6,$S$6:$AB$29,4,FALSE),"")</f>
        <v>#N/A</v>
      </c>
      <c r="H8" s="57" t="str">
        <f t="shared" si="0"/>
        <v/>
      </c>
      <c r="I8" s="52" t="str">
        <f>IF($H8="","",IF(VLOOKUP($G8,'oppシート問い（全学年）'!$E$5:$G$79,2,FALSE)&gt;0,VLOOKUP($G8,'oppシート問い（全学年）'!$E$5:$G$79,2,FALSE),""))</f>
        <v/>
      </c>
      <c r="J8" s="52" t="str">
        <f>IF($H8="","",IF(VLOOKUP($G8,'oppシート問い（全学年）'!$E$5:$G$79,3,FALSE)&gt;0,VLOOKUP($G8,'oppシート問い（全学年）'!$E$5:$G$79,3,FALSE),""))</f>
        <v/>
      </c>
      <c r="K8" s="41"/>
      <c r="Q8" s="41" t="s">
        <v>140</v>
      </c>
      <c r="R8" s="41">
        <v>3</v>
      </c>
      <c r="S8" s="73" t="str">
        <f>IFERROR(VLOOKUP($R8,'oppシート問い（全学年）'!$B$5:$C$29,2,FALSE),"")</f>
        <v>身近な物理現象</v>
      </c>
      <c r="T8" s="54" t="str">
        <f>IFERROR(VLOOKUP(100&amp;$R8&amp;T$5,'oppシート問い（全学年）'!$A$5:$E$79,5,FALSE),"")</f>
        <v>光の性質</v>
      </c>
      <c r="U8" s="54" t="str">
        <f>IFERROR(VLOOKUP(100&amp;$R8&amp;U$5,'oppシート問い（全学年）'!$A$5:$E$79,5,FALSE),"")</f>
        <v>音の性質</v>
      </c>
      <c r="V8" s="54" t="str">
        <f>IFERROR(VLOOKUP(100&amp;$R8&amp;V$5,'oppシート問い（全学年）'!$A$5:$E$79,5,FALSE),"")</f>
        <v>力と圧力</v>
      </c>
      <c r="W8" s="54" t="str">
        <f>IFERROR(VLOOKUP(100&amp;$R8&amp;W$5,'oppシート問い（全学年）'!$A$5:$E$79,5,FALSE),"")</f>
        <v>全身のうつる鏡の大きさ</v>
      </c>
      <c r="X8" s="54" t="str">
        <f>IFERROR(VLOOKUP(100&amp;$R8&amp;X$5,'oppシート問い（全学年）'!$A$5:$E$79,5,FALSE),"")</f>
        <v/>
      </c>
      <c r="Y8" s="54" t="str">
        <f>IFERROR(VLOOKUP(100&amp;$R8&amp;Y$5,'oppシート問い（全学年）'!$A$5:$E$79,5,FALSE),"")</f>
        <v/>
      </c>
      <c r="Z8" s="54" t="str">
        <f>IFERROR(VLOOKUP(100&amp;$R8&amp;Z$5,'oppシート問い（全学年）'!$A$5:$E$79,5,FALSE),"")</f>
        <v/>
      </c>
      <c r="AA8" s="54" t="str">
        <f>IFERROR(VLOOKUP(100&amp;$R8&amp;AA$5,'oppシート問い（全学年）'!$A$5:$E$79,5,FALSE),"")</f>
        <v/>
      </c>
      <c r="AB8" s="74" t="str">
        <f>IFERROR(VLOOKUP(100&amp;$R8&amp;AB$5,'oppシート問い（全学年）'!$A$5:$E$79,5,FALSE),"")</f>
        <v/>
      </c>
    </row>
    <row r="9" spans="2:28" ht="39" customHeight="1">
      <c r="B9" s="86"/>
      <c r="C9" s="95"/>
      <c r="D9" s="83" t="str">
        <f>IF($B$6="中学1年",$S9,IF($B$6="中学2年",$S17,$S25))</f>
        <v>化学変化とイオン</v>
      </c>
      <c r="E9" s="48" t="str">
        <f t="shared" si="1"/>
        <v/>
      </c>
      <c r="F9" s="55">
        <v>4</v>
      </c>
      <c r="G9" s="56" t="e">
        <f>IF(VLOOKUP($C$6,$S$6:$AB$29,5,FALSE)&gt;0,VLOOKUP($C$6,$S$6:$AB$29,5,FALSE),"")</f>
        <v>#N/A</v>
      </c>
      <c r="H9" s="57" t="str">
        <f t="shared" si="0"/>
        <v/>
      </c>
      <c r="I9" s="52" t="str">
        <f>IF($H9="","",IF(VLOOKUP($G9,'oppシート問い（全学年）'!$E$5:$G$79,2,FALSE)&gt;0,VLOOKUP($G9,'oppシート問い（全学年）'!$E$5:$G$79,2,FALSE),""))</f>
        <v/>
      </c>
      <c r="J9" s="52" t="str">
        <f>IF($H9="","",IF(VLOOKUP($G9,'oppシート問い（全学年）'!$E$5:$G$79,3,FALSE)&gt;0,VLOOKUP($G9,'oppシート問い（全学年）'!$E$5:$G$79,3,FALSE),""))</f>
        <v/>
      </c>
      <c r="K9" s="41"/>
      <c r="R9" s="41">
        <v>4</v>
      </c>
      <c r="S9" s="73" t="str">
        <f>IFERROR(VLOOKUP($R9,'oppシート問い（全学年）'!$B$5:$C$29,2,FALSE),"")</f>
        <v>大地の変化</v>
      </c>
      <c r="T9" s="54" t="str">
        <f>IFERROR(VLOOKUP(100&amp;$R9&amp;T$5,'oppシート問い（全学年）'!$A$5:$E$79,5,FALSE),"")</f>
        <v>火山</v>
      </c>
      <c r="U9" s="54" t="str">
        <f>IFERROR(VLOOKUP(100&amp;$R9&amp;U$5,'oppシート問い（全学年）'!$A$5:$E$79,5,FALSE),"")</f>
        <v>地震</v>
      </c>
      <c r="V9" s="54" t="str">
        <f>IFERROR(VLOOKUP(100&amp;$R9&amp;V$5,'oppシート問い（全学年）'!$A$5:$E$79,5,FALSE),"")</f>
        <v>地層</v>
      </c>
      <c r="W9" s="54" t="str">
        <f>IFERROR(VLOOKUP(100&amp;$R9&amp;W$5,'oppシート問い（全学年）'!$A$5:$E$79,5,FALSE),"")</f>
        <v>大地の変動</v>
      </c>
      <c r="X9" s="54" t="str">
        <f>IFERROR(VLOOKUP(100&amp;$R9&amp;X$5,'oppシート問い（全学年）'!$A$5:$E$79,5,FALSE),"")</f>
        <v>震源はどこか</v>
      </c>
      <c r="Y9" s="54" t="str">
        <f>IFERROR(VLOOKUP(100&amp;$R9&amp;Y$5,'oppシート問い（全学年）'!$A$5:$E$79,5,FALSE),"")</f>
        <v/>
      </c>
      <c r="Z9" s="54" t="str">
        <f>IFERROR(VLOOKUP(100&amp;$R9&amp;Z$5,'oppシート問い（全学年）'!$A$5:$E$79,5,FALSE),"")</f>
        <v/>
      </c>
      <c r="AA9" s="54" t="str">
        <f>IFERROR(VLOOKUP(100&amp;$R9&amp;AA$5,'oppシート問い（全学年）'!$A$5:$E$79,5,FALSE),"")</f>
        <v/>
      </c>
      <c r="AB9" s="74" t="str">
        <f>IFERROR(VLOOKUP(100&amp;$R9&amp;AB$5,'oppシート問い（全学年）'!$A$5:$E$79,5,FALSE),"")</f>
        <v/>
      </c>
    </row>
    <row r="10" spans="2:28" ht="39" customHeight="1">
      <c r="B10" s="86"/>
      <c r="C10" s="95"/>
      <c r="D10" s="83" t="str">
        <f>IF(IF($B$6="中学1年",$S10,IF($B$6="中学2年",$S18,$S26))&gt;0,IF($B$6="中学1年",$S10,IF($B$6="中学2年",$S18,$S26)),"")</f>
        <v>地球と宇宙</v>
      </c>
      <c r="E10" s="48" t="str">
        <f t="shared" si="1"/>
        <v/>
      </c>
      <c r="F10" s="55">
        <v>5</v>
      </c>
      <c r="G10" s="56" t="e">
        <f>IF(VLOOKUP($C$6,$S$6:$AB$29,6,FALSE)&gt;0,VLOOKUP($C$6,$S$6:$AB$29,6,FALSE),"")</f>
        <v>#N/A</v>
      </c>
      <c r="H10" s="57" t="str">
        <f t="shared" si="0"/>
        <v/>
      </c>
      <c r="I10" s="52" t="str">
        <f>IF($H10="","",IF(VLOOKUP($G10,'oppシート問い（全学年）'!$E$5:$G$79,2,FALSE)&gt;0,VLOOKUP($G10,'oppシート問い（全学年）'!$E$5:$G$79,2,FALSE),""))</f>
        <v/>
      </c>
      <c r="J10" s="52" t="str">
        <f>IF($H10="","",IF(VLOOKUP($G10,'oppシート問い（全学年）'!$E$5:$G$79,3,FALSE)&gt;0,VLOOKUP($G10,'oppシート問い（全学年）'!$E$5:$G$79,3,FALSE),""))</f>
        <v/>
      </c>
      <c r="K10" s="41"/>
      <c r="R10" s="41">
        <v>5</v>
      </c>
      <c r="S10" s="73" t="str">
        <f>IFERROR(VLOOKUP($R10,'oppシート問い（全学年）'!$B$5:$C$29,2,FALSE),"")</f>
        <v/>
      </c>
      <c r="T10" s="54" t="str">
        <f>IFERROR(VLOOKUP(100&amp;$R10&amp;T$5,'oppシート問い（全学年）'!$A$5:$E$79,5,FALSE),"")</f>
        <v/>
      </c>
      <c r="U10" s="54" t="str">
        <f>IFERROR(VLOOKUP(100&amp;$R10&amp;U$5,'oppシート問い（全学年）'!$A$5:$E$79,5,FALSE),"")</f>
        <v/>
      </c>
      <c r="V10" s="54" t="str">
        <f>IFERROR(VLOOKUP(100&amp;$R10&amp;V$5,'oppシート問い（全学年）'!$A$5:$E$79,5,FALSE),"")</f>
        <v/>
      </c>
      <c r="W10" s="54" t="str">
        <f>IFERROR(VLOOKUP(100&amp;$R10&amp;W$5,'oppシート問い（全学年）'!$A$5:$E$79,5,FALSE),"")</f>
        <v/>
      </c>
      <c r="X10" s="54" t="str">
        <f>IFERROR(VLOOKUP(100&amp;$R10&amp;X$5,'oppシート問い（全学年）'!$A$5:$E$79,5,FALSE),"")</f>
        <v/>
      </c>
      <c r="Y10" s="54" t="str">
        <f>IFERROR(VLOOKUP(100&amp;$R10&amp;Y$5,'oppシート問い（全学年）'!$A$5:$E$79,5,FALSE),"")</f>
        <v/>
      </c>
      <c r="Z10" s="54" t="str">
        <f>IFERROR(VLOOKUP(100&amp;$R10&amp;Z$5,'oppシート問い（全学年）'!$A$5:$E$79,5,FALSE),"")</f>
        <v/>
      </c>
      <c r="AA10" s="54" t="str">
        <f>IFERROR(VLOOKUP(100&amp;$R10&amp;AA$5,'oppシート問い（全学年）'!$A$5:$E$79,5,FALSE),"")</f>
        <v/>
      </c>
      <c r="AB10" s="74" t="str">
        <f>IFERROR(VLOOKUP(100&amp;$R10&amp;AB$5,'oppシート問い（全学年）'!$A$5:$E$79,5,FALSE),"")</f>
        <v/>
      </c>
    </row>
    <row r="11" spans="2:28" ht="39" customHeight="1">
      <c r="B11" s="86"/>
      <c r="C11" s="95"/>
      <c r="D11" s="83" t="str">
        <f t="shared" ref="D11:D13" si="2">IF(IF($B$6="中学1年",$S11,IF($B$6="中学2年",$S19,$S27))&gt;0,IF($B$6="中学1年",$S11,IF($B$6="中学2年",$S19,$S27)),"")</f>
        <v>地球の明るい未来のために</v>
      </c>
      <c r="E11" s="48" t="str">
        <f t="shared" si="1"/>
        <v/>
      </c>
      <c r="F11" s="55">
        <v>6</v>
      </c>
      <c r="G11" s="56" t="e">
        <f>IF(VLOOKUP($C$6,$S$6:$AB$29,7,FALSE)&gt;0,VLOOKUP($C$6,$S$6:$AB$29,7,FALSE),"")</f>
        <v>#N/A</v>
      </c>
      <c r="H11" s="57" t="str">
        <f t="shared" si="0"/>
        <v/>
      </c>
      <c r="I11" s="52" t="str">
        <f>IF($H11="","",IF(VLOOKUP($G11,'oppシート問い（全学年）'!$E$5:$G$79,2,FALSE)&gt;0,VLOOKUP($G11,'oppシート問い（全学年）'!$E$5:$G$79,2,FALSE),""))</f>
        <v/>
      </c>
      <c r="J11" s="52" t="str">
        <f>IF($H11="","",IF(VLOOKUP($G11,'oppシート問い（全学年）'!$E$5:$G$79,3,FALSE)&gt;0,VLOOKUP($G11,'oppシート問い（全学年）'!$E$5:$G$79,3,FALSE),""))</f>
        <v/>
      </c>
      <c r="K11" s="41"/>
      <c r="R11" s="41">
        <v>6</v>
      </c>
      <c r="S11" s="73" t="str">
        <f>IFERROR(VLOOKUP($R11,'oppシート問い（全学年）'!$B$5:$C$29,2,FALSE),"")</f>
        <v/>
      </c>
      <c r="T11" s="54" t="str">
        <f>IFERROR(VLOOKUP(100&amp;$R11&amp;T$5,'oppシート問い（全学年）'!$A$5:$E$79,5,FALSE),"")</f>
        <v/>
      </c>
      <c r="U11" s="54" t="str">
        <f>IFERROR(VLOOKUP(100&amp;$R11&amp;U$5,'oppシート問い（全学年）'!$A$5:$E$79,5,FALSE),"")</f>
        <v/>
      </c>
      <c r="V11" s="54" t="str">
        <f>IFERROR(VLOOKUP(100&amp;$R11&amp;V$5,'oppシート問い（全学年）'!$A$5:$E$79,5,FALSE),"")</f>
        <v/>
      </c>
      <c r="W11" s="54" t="str">
        <f>IFERROR(VLOOKUP(100&amp;$R11&amp;W$5,'oppシート問い（全学年）'!$A$5:$E$79,5,FALSE),"")</f>
        <v/>
      </c>
      <c r="X11" s="54" t="str">
        <f>IFERROR(VLOOKUP(100&amp;$R11&amp;X$5,'oppシート問い（全学年）'!$A$5:$E$79,5,FALSE),"")</f>
        <v/>
      </c>
      <c r="Y11" s="54" t="str">
        <f>IFERROR(VLOOKUP(100&amp;$R11&amp;Y$5,'oppシート問い（全学年）'!$A$5:$E$79,5,FALSE),"")</f>
        <v/>
      </c>
      <c r="Z11" s="54" t="str">
        <f>IFERROR(VLOOKUP(100&amp;$R11&amp;Z$5,'oppシート問い（全学年）'!$A$5:$E$79,5,FALSE),"")</f>
        <v/>
      </c>
      <c r="AA11" s="54" t="str">
        <f>IFERROR(VLOOKUP(100&amp;$R11&amp;AA$5,'oppシート問い（全学年）'!$A$5:$E$79,5,FALSE),"")</f>
        <v/>
      </c>
      <c r="AB11" s="74" t="str">
        <f>IFERROR(VLOOKUP(100&amp;$R11&amp;AB$5,'oppシート問い（全学年）'!$A$5:$E$79,5,FALSE),"")</f>
        <v/>
      </c>
    </row>
    <row r="12" spans="2:28" ht="39" customHeight="1">
      <c r="B12" s="86"/>
      <c r="C12" s="95"/>
      <c r="D12" s="83" t="str">
        <f t="shared" si="2"/>
        <v/>
      </c>
      <c r="E12" s="48" t="str">
        <f t="shared" si="1"/>
        <v/>
      </c>
      <c r="F12" s="55">
        <v>7</v>
      </c>
      <c r="G12" s="56" t="e">
        <f>IF(VLOOKUP($C$6,$S$6:$AB$29,8,FALSE)&gt;0,VLOOKUP($C$6,$S$6:$AB$29,8,FALSE),"")</f>
        <v>#N/A</v>
      </c>
      <c r="H12" s="57" t="str">
        <f t="shared" si="0"/>
        <v/>
      </c>
      <c r="I12" s="52" t="str">
        <f>IF($H12="","",IF(VLOOKUP($G12,'oppシート問い（全学年）'!$E$5:$G$79,2,FALSE)&gt;0,VLOOKUP($G12,'oppシート問い（全学年）'!$E$5:$G$79,2,FALSE),""))</f>
        <v/>
      </c>
      <c r="J12" s="52" t="str">
        <f>IF($H12="","",IF(VLOOKUP($G12,'oppシート問い（全学年）'!$E$5:$G$79,3,FALSE)&gt;0,VLOOKUP($G12,'oppシート問い（全学年）'!$E$5:$G$79,3,FALSE),""))</f>
        <v/>
      </c>
      <c r="K12" s="41"/>
      <c r="R12" s="41">
        <v>7</v>
      </c>
      <c r="S12" s="73" t="str">
        <f>IFERROR(VLOOKUP($R12,'oppシート問い（全学年）'!$B$5:$C$29,2,FALSE),"")</f>
        <v/>
      </c>
      <c r="T12" s="54" t="str">
        <f>IFERROR(VLOOKUP(100&amp;$R12&amp;T$5,'oppシート問い（全学年）'!$A$5:$E$79,5,FALSE),"")</f>
        <v/>
      </c>
      <c r="U12" s="54" t="str">
        <f>IFERROR(VLOOKUP(100&amp;$R12&amp;U$5,'oppシート問い（全学年）'!$A$5:$E$79,5,FALSE),"")</f>
        <v/>
      </c>
      <c r="V12" s="54" t="str">
        <f>IFERROR(VLOOKUP(100&amp;$R12&amp;V$5,'oppシート問い（全学年）'!$A$5:$E$79,5,FALSE),"")</f>
        <v/>
      </c>
      <c r="W12" s="54" t="str">
        <f>IFERROR(VLOOKUP(100&amp;$R12&amp;W$5,'oppシート問い（全学年）'!$A$5:$E$79,5,FALSE),"")</f>
        <v/>
      </c>
      <c r="X12" s="54" t="str">
        <f>IFERROR(VLOOKUP(100&amp;$R12&amp;X$5,'oppシート問い（全学年）'!$A$5:$E$79,5,FALSE),"")</f>
        <v/>
      </c>
      <c r="Y12" s="54" t="str">
        <f>IFERROR(VLOOKUP(100&amp;$R12&amp;Y$5,'oppシート問い（全学年）'!$A$5:$E$79,5,FALSE),"")</f>
        <v/>
      </c>
      <c r="Z12" s="54" t="str">
        <f>IFERROR(VLOOKUP(100&amp;$R12&amp;Z$5,'oppシート問い（全学年）'!$A$5:$E$79,5,FALSE),"")</f>
        <v/>
      </c>
      <c r="AA12" s="54" t="str">
        <f>IFERROR(VLOOKUP(100&amp;$R12&amp;AA$5,'oppシート問い（全学年）'!$A$5:$E$79,5,FALSE),"")</f>
        <v/>
      </c>
      <c r="AB12" s="74" t="str">
        <f>IFERROR(VLOOKUP(100&amp;$R12&amp;AB$5,'oppシート問い（全学年）'!$A$5:$E$79,5,FALSE),"")</f>
        <v/>
      </c>
    </row>
    <row r="13" spans="2:28" ht="39" customHeight="1" thickBot="1">
      <c r="B13" s="86"/>
      <c r="C13" s="95"/>
      <c r="D13" s="83" t="str">
        <f t="shared" si="2"/>
        <v/>
      </c>
      <c r="E13" s="48" t="str">
        <f t="shared" si="1"/>
        <v/>
      </c>
      <c r="F13" s="55">
        <v>8</v>
      </c>
      <c r="G13" s="56" t="e">
        <f>IF(VLOOKUP($C$6,$S$6:$AB$29,9,FALSE)&gt;0,VLOOKUP($C$6,$S$6:$AB$29,9,FALSE),"")</f>
        <v>#N/A</v>
      </c>
      <c r="H13" s="57" t="str">
        <f t="shared" si="0"/>
        <v/>
      </c>
      <c r="I13" s="52" t="str">
        <f>IF($H13="","",IF(VLOOKUP($G13,'oppシート問い（全学年）'!$E$5:$G$79,2,FALSE)&gt;0,VLOOKUP($G13,'oppシート問い（全学年）'!$E$5:$G$79,2,FALSE),""))</f>
        <v/>
      </c>
      <c r="J13" s="52" t="str">
        <f>IF($H13="","",IF(VLOOKUP($G13,'oppシート問い（全学年）'!$E$5:$G$79,3,FALSE)&gt;0,VLOOKUP($G13,'oppシート問い（全学年）'!$E$5:$G$79,3,FALSE),""))</f>
        <v/>
      </c>
      <c r="K13" s="41"/>
      <c r="R13" s="41">
        <v>8</v>
      </c>
      <c r="S13" s="75" t="str">
        <f>IFERROR(VLOOKUP($R13,'oppシート問い（全学年）'!$B$5:$C$29,2,FALSE),"")</f>
        <v/>
      </c>
      <c r="T13" s="76" t="str">
        <f>IFERROR(VLOOKUP(100&amp;$R13&amp;T$5,'oppシート問い（全学年）'!$A$5:$E$79,5,FALSE),"")</f>
        <v/>
      </c>
      <c r="U13" s="76" t="str">
        <f>IFERROR(VLOOKUP(100&amp;$R13&amp;U$5,'oppシート問い（全学年）'!$A$5:$E$79,5,FALSE),"")</f>
        <v/>
      </c>
      <c r="V13" s="76" t="str">
        <f>IFERROR(VLOOKUP(100&amp;$R13&amp;V$5,'oppシート問い（全学年）'!$A$5:$E$79,5,FALSE),"")</f>
        <v/>
      </c>
      <c r="W13" s="76" t="str">
        <f>IFERROR(VLOOKUP(100&amp;$R13&amp;W$5,'oppシート問い（全学年）'!$A$5:$E$79,5,FALSE),"")</f>
        <v/>
      </c>
      <c r="X13" s="76" t="str">
        <f>IFERROR(VLOOKUP(100&amp;$R13&amp;X$5,'oppシート問い（全学年）'!$A$5:$E$79,5,FALSE),"")</f>
        <v/>
      </c>
      <c r="Y13" s="76" t="str">
        <f>IFERROR(VLOOKUP(100&amp;$R13&amp;Y$5,'oppシート問い（全学年）'!$A$5:$E$79,5,FALSE),"")</f>
        <v/>
      </c>
      <c r="Z13" s="76" t="str">
        <f>IFERROR(VLOOKUP(100&amp;$R13&amp;Z$5,'oppシート問い（全学年）'!$A$5:$E$79,5,FALSE),"")</f>
        <v/>
      </c>
      <c r="AA13" s="76" t="str">
        <f>IFERROR(VLOOKUP(100&amp;$R13&amp;AA$5,'oppシート問い（全学年）'!$A$5:$E$79,5,FALSE),"")</f>
        <v/>
      </c>
      <c r="AB13" s="77" t="str">
        <f>IFERROR(VLOOKUP(100&amp;$R13&amp;AB$5,'oppシート問い（全学年）'!$A$5:$E$79,5,FALSE),"")</f>
        <v/>
      </c>
    </row>
    <row r="14" spans="2:28" ht="39" customHeight="1">
      <c r="B14" s="86"/>
      <c r="C14" s="95"/>
      <c r="D14" s="83"/>
      <c r="E14" s="48" t="str">
        <f t="shared" si="1"/>
        <v/>
      </c>
      <c r="F14" s="55">
        <v>9</v>
      </c>
      <c r="G14" s="56" t="e">
        <f>IF(VLOOKUP($C$6,$S$6:$AB$29,10,FALSE)&gt;0,VLOOKUP($C$6,$S$6:$AB$29,10,FALSE),"")</f>
        <v>#N/A</v>
      </c>
      <c r="H14" s="57" t="str">
        <f t="shared" si="0"/>
        <v/>
      </c>
      <c r="I14" s="52" t="str">
        <f>IF($H14="","",IF(VLOOKUP($G14,'oppシート問い（全学年）'!$E$5:$G$79,2,FALSE)&gt;0,VLOOKUP($G14,'oppシート問い（全学年）'!$E$5:$G$79,2,FALSE),""))</f>
        <v/>
      </c>
      <c r="J14" s="52" t="str">
        <f>IF($H14="","",IF(VLOOKUP($G14,'oppシート問い（全学年）'!$E$5:$G$79,3,FALSE)&gt;0,VLOOKUP($G14,'oppシート問い（全学年）'!$E$5:$G$79,3,FALSE),""))</f>
        <v/>
      </c>
      <c r="K14" s="41"/>
      <c r="R14" s="41">
        <v>1</v>
      </c>
      <c r="S14" s="70" t="str">
        <f>IFERROR(VLOOKUP($R14,'oppシート問い（全学年）'!$B$30:$C$54,2,FALSE),"")</f>
        <v>化学変化と原子・分子</v>
      </c>
      <c r="T14" s="71" t="str">
        <f>IFERROR(VLOOKUP(200&amp;$R14&amp;T$5,'oppシート問い（全学年）'!$A$5:$E$79,5,FALSE),"")</f>
        <v>物質の成り立ち</v>
      </c>
      <c r="U14" s="71" t="str">
        <f>IFERROR(VLOOKUP(200&amp;$R14&amp;U$5,'oppシート問い（全学年）'!$A$5:$E$79,5,FALSE),"")</f>
        <v>いろいろな化学変化</v>
      </c>
      <c r="V14" s="71" t="str">
        <f>IFERROR(VLOOKUP(200&amp;$R14&amp;V$5,'oppシート問い（全学年）'!$A$5:$E$79,5,FALSE),"")</f>
        <v>化学変化と物質の質量</v>
      </c>
      <c r="W14" s="71" t="str">
        <f>IFERROR(VLOOKUP(200&amp;$R14&amp;W$5,'oppシート問い（全学年）'!$A$5:$E$79,5,FALSE),"")</f>
        <v>化学変化と熱の出入り</v>
      </c>
      <c r="X14" s="71" t="str">
        <f>IFERROR(VLOOKUP(200&amp;$R14&amp;X$5,'oppシート問い（全学年）'!$A$5:$E$79,5,FALSE),"")</f>
        <v>原子をもとに説明しよう</v>
      </c>
      <c r="Y14" s="71" t="str">
        <f>IFERROR(VLOOKUP(200&amp;$R14&amp;Y$5,'oppシート問い（全学年）'!$A$5:$E$79,5,FALSE),"")</f>
        <v/>
      </c>
      <c r="Z14" s="71" t="str">
        <f>IFERROR(VLOOKUP(200&amp;$R14&amp;Z$5,'oppシート問い（全学年）'!$A$5:$E$79,5,FALSE),"")</f>
        <v/>
      </c>
      <c r="AA14" s="71" t="str">
        <f>IFERROR(VLOOKUP(200&amp;$R14&amp;AA$5,'oppシート問い（全学年）'!$A$5:$E$79,5,FALSE),"")</f>
        <v/>
      </c>
      <c r="AB14" s="72" t="str">
        <f>IFERROR(VLOOKUP(200&amp;$R14&amp;AB$5,'oppシート問い（全学年）'!$A$5:$E$79,5,FALSE),"")</f>
        <v/>
      </c>
    </row>
    <row r="15" spans="2:28" ht="39" customHeight="1" thickBot="1">
      <c r="B15" s="87"/>
      <c r="C15" s="96"/>
      <c r="D15" s="84"/>
      <c r="E15" s="58" t="str">
        <f t="shared" si="1"/>
        <v/>
      </c>
      <c r="F15" s="59">
        <v>10</v>
      </c>
      <c r="G15" s="60" t="e">
        <f>IF(VLOOKUP($C$6,$S$6:$AB$29,11,FALSE)&gt;0,VLOOKUP($C$6,$S$6:$AB$29,11,FALSE),"")</f>
        <v>#N/A</v>
      </c>
      <c r="H15" s="61" t="str">
        <f t="shared" si="0"/>
        <v/>
      </c>
      <c r="I15" s="62" t="str">
        <f>IF($H15="","",IF(VLOOKUP($G15,'oppシート問い（全学年）'!$E$5:$G$79,2,FALSE)&gt;0,VLOOKUP($G15,'oppシート問い（全学年）'!$E$5:$G$79,2,FALSE),""))</f>
        <v/>
      </c>
      <c r="J15" s="62" t="str">
        <f>IF($H15="","",IF(VLOOKUP($G15,'oppシート問い（全学年）'!$E$5:$G$79,3,FALSE)&gt;0,VLOOKUP($G15,'oppシート問い（全学年）'!$E$5:$G$79,3,FALSE),""))</f>
        <v/>
      </c>
      <c r="K15" s="41"/>
      <c r="R15" s="41">
        <v>2</v>
      </c>
      <c r="S15" s="73" t="str">
        <f>IFERROR(VLOOKUP($R15,'oppシート問い（全学年）'!$B$30:$C$54,2,FALSE),"")</f>
        <v>動物の生活と生物の進化</v>
      </c>
      <c r="T15" s="54" t="str">
        <f>IFERROR(VLOOKUP(200&amp;$R15&amp;T$5,'oppシート問い（全学年）'!$A$5:$E$79,5,FALSE),"")</f>
        <v>細胞のつくりとはたらき</v>
      </c>
      <c r="U15" s="54" t="str">
        <f>IFERROR(VLOOKUP(200&amp;$R15&amp;U$5,'oppシート問い（全学年）'!$A$5:$E$79,5,FALSE),"")</f>
        <v>生命を維持するはたらき</v>
      </c>
      <c r="V15" s="54" t="str">
        <f>IFERROR(VLOOKUP(200&amp;$R15&amp;V$5,'oppシート問い（全学年）'!$A$5:$E$79,5,FALSE),"")</f>
        <v>行動のしくみ</v>
      </c>
      <c r="W15" s="54" t="str">
        <f>IFERROR(VLOOKUP(200&amp;$R15&amp;W$5,'oppシート問い（全学年）'!$A$5:$E$79,5,FALSE),"")</f>
        <v>動物のなかま</v>
      </c>
      <c r="X15" s="54" t="str">
        <f>IFERROR(VLOOKUP(200&amp;$R15&amp;X$5,'oppシート問い（全学年）'!$A$5:$E$79,5,FALSE),"")</f>
        <v>生物の進化</v>
      </c>
      <c r="Y15" s="54" t="str">
        <f>IFERROR(VLOOKUP(200&amp;$R15&amp;Y$5,'oppシート問い（全学年）'!$A$5:$E$79,5,FALSE),"")</f>
        <v>酸素のはたらきを調べよう</v>
      </c>
      <c r="Z15" s="54" t="str">
        <f>IFERROR(VLOOKUP(200&amp;$R15&amp;Z$5,'oppシート問い（全学年）'!$A$5:$E$79,5,FALSE),"")</f>
        <v/>
      </c>
      <c r="AA15" s="54" t="str">
        <f>IFERROR(VLOOKUP(200&amp;$R15&amp;AA$5,'oppシート問い（全学年）'!$A$5:$E$79,5,FALSE),"")</f>
        <v/>
      </c>
      <c r="AB15" s="74" t="str">
        <f>IFERROR(VLOOKUP(200&amp;$R15&amp;AB$5,'oppシート問い（全学年）'!$A$5:$E$79,5,FALSE),"")</f>
        <v/>
      </c>
    </row>
    <row r="16" spans="2:28">
      <c r="R16" s="41">
        <v>3</v>
      </c>
      <c r="S16" s="73" t="str">
        <f>IFERROR(VLOOKUP($R16,'oppシート問い（全学年）'!$B$30:$C$54,2,FALSE),"")</f>
        <v>電流とその利用</v>
      </c>
      <c r="T16" s="54" t="str">
        <f>IFERROR(VLOOKUP(200&amp;$R16&amp;T$5,'oppシート問い（全学年）'!$A$5:$E$79,5,FALSE),"")</f>
        <v>電流と回路</v>
      </c>
      <c r="U16" s="54" t="str">
        <f>IFERROR(VLOOKUP(200&amp;$R16&amp;U$5,'oppシート問い（全学年）'!$A$5:$E$79,5,FALSE),"")</f>
        <v>静電気と電子</v>
      </c>
      <c r="V16" s="54" t="str">
        <f>IFERROR(VLOOKUP(200&amp;$R16&amp;V$5,'oppシート問い（全学年）'!$A$5:$E$79,5,FALSE),"")</f>
        <v>電流と磁界</v>
      </c>
      <c r="W16" s="54" t="str">
        <f>IFERROR(VLOOKUP(200&amp;$R16&amp;W$5,'oppシート問い（全学年）'!$A$5:$E$79,5,FALSE),"")</f>
        <v>抵抗の大きさを考える</v>
      </c>
      <c r="X16" s="54" t="str">
        <f>IFERROR(VLOOKUP(200&amp;$R16&amp;X$5,'oppシート問い（全学年）'!$A$5:$E$79,5,FALSE),"")</f>
        <v/>
      </c>
      <c r="Y16" s="54" t="str">
        <f>IFERROR(VLOOKUP(200&amp;$R16&amp;Y$5,'oppシート問い（全学年）'!$A$5:$E$79,5,FALSE),"")</f>
        <v/>
      </c>
      <c r="Z16" s="54" t="str">
        <f>IFERROR(VLOOKUP(200&amp;$R16&amp;Z$5,'oppシート問い（全学年）'!$A$5:$E$79,5,FALSE),"")</f>
        <v/>
      </c>
      <c r="AA16" s="54" t="str">
        <f>IFERROR(VLOOKUP(200&amp;$R16&amp;AA$5,'oppシート問い（全学年）'!$A$5:$E$79,5,FALSE),"")</f>
        <v/>
      </c>
      <c r="AB16" s="74" t="str">
        <f>IFERROR(VLOOKUP(200&amp;$R16&amp;AB$5,'oppシート問い（全学年）'!$A$5:$E$79,5,FALSE),"")</f>
        <v/>
      </c>
    </row>
    <row r="17" spans="18:28">
      <c r="R17" s="41">
        <v>4</v>
      </c>
      <c r="S17" s="73" t="str">
        <f>IFERROR(VLOOKUP($R17,'oppシート問い（全学年）'!$B$30:$C$54,2,FALSE),"")</f>
        <v>気象のしくみと天気の変化</v>
      </c>
      <c r="T17" s="54" t="str">
        <f>IFERROR(VLOOKUP(200&amp;$R17&amp;T$5,'oppシート問い（全学年）'!$A$5:$E$79,5,FALSE),"")</f>
        <v>気象観測</v>
      </c>
      <c r="U17" s="54" t="str">
        <f>IFERROR(VLOOKUP(200&amp;$R17&amp;U$5,'oppシート問い（全学年）'!$A$5:$E$79,5,FALSE),"")</f>
        <v>大気中の水蒸気の変化</v>
      </c>
      <c r="V17" s="54" t="str">
        <f>IFERROR(VLOOKUP(200&amp;$R17&amp;V$5,'oppシート問い（全学年）'!$A$5:$E$79,5,FALSE),"")</f>
        <v>前線の通過と天気の変化</v>
      </c>
      <c r="W17" s="54" t="str">
        <f>IFERROR(VLOOKUP(200&amp;$R17&amp;W$5,'oppシート問い（全学年）'!$A$5:$E$79,5,FALSE),"")</f>
        <v>日本の気象</v>
      </c>
      <c r="X17" s="54" t="str">
        <f>IFERROR(VLOOKUP(200&amp;$R17&amp;X$5,'oppシート問い（全学年）'!$A$5:$E$79,5,FALSE),"")</f>
        <v>雨が激しくなるのはいつか</v>
      </c>
      <c r="Y17" s="54" t="str">
        <f>IFERROR(VLOOKUP(200&amp;$R17&amp;Y$5,'oppシート問い（全学年）'!$A$5:$E$79,5,FALSE),"")</f>
        <v/>
      </c>
      <c r="Z17" s="54" t="str">
        <f>IFERROR(VLOOKUP(200&amp;$R17&amp;Z$5,'oppシート問い（全学年）'!$A$5:$E$79,5,FALSE),"")</f>
        <v/>
      </c>
      <c r="AA17" s="54" t="str">
        <f>IFERROR(VLOOKUP(200&amp;$R17&amp;AA$5,'oppシート問い（全学年）'!$A$5:$E$79,5,FALSE),"")</f>
        <v/>
      </c>
      <c r="AB17" s="74" t="str">
        <f>IFERROR(VLOOKUP(200&amp;$R17&amp;AB$5,'oppシート問い（全学年）'!$A$5:$E$79,5,FALSE),"")</f>
        <v/>
      </c>
    </row>
    <row r="18" spans="18:28">
      <c r="R18" s="41">
        <v>5</v>
      </c>
      <c r="S18" s="73" t="str">
        <f>IFERROR(VLOOKUP($R18,'oppシート問い（全学年）'!$B$30:$C$54,2,FALSE),"")</f>
        <v/>
      </c>
      <c r="T18" s="54" t="str">
        <f>IFERROR(VLOOKUP(200&amp;$R18&amp;T$5,'oppシート問い（全学年）'!$A$5:$E$79,5,FALSE),"")</f>
        <v/>
      </c>
      <c r="U18" s="54" t="str">
        <f>IFERROR(VLOOKUP(200&amp;$R18&amp;U$5,'oppシート問い（全学年）'!$A$5:$E$79,5,FALSE),"")</f>
        <v/>
      </c>
      <c r="V18" s="54" t="str">
        <f>IFERROR(VLOOKUP(200&amp;$R18&amp;V$5,'oppシート問い（全学年）'!$A$5:$E$79,5,FALSE),"")</f>
        <v/>
      </c>
      <c r="W18" s="54" t="str">
        <f>IFERROR(VLOOKUP(200&amp;$R18&amp;W$5,'oppシート問い（全学年）'!$A$5:$E$79,5,FALSE),"")</f>
        <v/>
      </c>
      <c r="X18" s="54" t="str">
        <f>IFERROR(VLOOKUP(200&amp;$R18&amp;X$5,'oppシート問い（全学年）'!$A$5:$E$79,5,FALSE),"")</f>
        <v/>
      </c>
      <c r="Y18" s="54" t="str">
        <f>IFERROR(VLOOKUP(200&amp;$R18&amp;Y$5,'oppシート問い（全学年）'!$A$5:$E$79,5,FALSE),"")</f>
        <v/>
      </c>
      <c r="Z18" s="54" t="str">
        <f>IFERROR(VLOOKUP(200&amp;$R18&amp;Z$5,'oppシート問い（全学年）'!$A$5:$E$79,5,FALSE),"")</f>
        <v/>
      </c>
      <c r="AA18" s="54" t="str">
        <f>IFERROR(VLOOKUP(200&amp;$R18&amp;AA$5,'oppシート問い（全学年）'!$A$5:$E$79,5,FALSE),"")</f>
        <v/>
      </c>
      <c r="AB18" s="74" t="str">
        <f>IFERROR(VLOOKUP(200&amp;$R18&amp;AB$5,'oppシート問い（全学年）'!$A$5:$E$79,5,FALSE),"")</f>
        <v/>
      </c>
    </row>
    <row r="19" spans="18:28">
      <c r="R19" s="41">
        <v>6</v>
      </c>
      <c r="S19" s="73" t="str">
        <f>IFERROR(VLOOKUP($R19,'oppシート問い（全学年）'!$B$30:$C$54,2,FALSE),"")</f>
        <v/>
      </c>
      <c r="T19" s="54" t="str">
        <f>IFERROR(VLOOKUP(200&amp;$R19&amp;T$5,'oppシート問い（全学年）'!$A$5:$E$79,5,FALSE),"")</f>
        <v/>
      </c>
      <c r="U19" s="54" t="str">
        <f>IFERROR(VLOOKUP(200&amp;$R19&amp;U$5,'oppシート問い（全学年）'!$A$5:$E$79,5,FALSE),"")</f>
        <v/>
      </c>
      <c r="V19" s="54" t="str">
        <f>IFERROR(VLOOKUP(200&amp;$R19&amp;V$5,'oppシート問い（全学年）'!$A$5:$E$79,5,FALSE),"")</f>
        <v/>
      </c>
      <c r="W19" s="54" t="str">
        <f>IFERROR(VLOOKUP(200&amp;$R19&amp;W$5,'oppシート問い（全学年）'!$A$5:$E$79,5,FALSE),"")</f>
        <v/>
      </c>
      <c r="X19" s="54" t="str">
        <f>IFERROR(VLOOKUP(200&amp;$R19&amp;X$5,'oppシート問い（全学年）'!$A$5:$E$79,5,FALSE),"")</f>
        <v/>
      </c>
      <c r="Y19" s="54" t="str">
        <f>IFERROR(VLOOKUP(200&amp;$R19&amp;Y$5,'oppシート問い（全学年）'!$A$5:$E$79,5,FALSE),"")</f>
        <v/>
      </c>
      <c r="Z19" s="54" t="str">
        <f>IFERROR(VLOOKUP(200&amp;$R19&amp;Z$5,'oppシート問い（全学年）'!$A$5:$E$79,5,FALSE),"")</f>
        <v/>
      </c>
      <c r="AA19" s="54" t="str">
        <f>IFERROR(VLOOKUP(200&amp;$R19&amp;AA$5,'oppシート問い（全学年）'!$A$5:$E$79,5,FALSE),"")</f>
        <v/>
      </c>
      <c r="AB19" s="74" t="str">
        <f>IFERROR(VLOOKUP(200&amp;$R19&amp;AB$5,'oppシート問い（全学年）'!$A$5:$E$79,5,FALSE),"")</f>
        <v/>
      </c>
    </row>
    <row r="20" spans="18:28">
      <c r="R20" s="41">
        <v>7</v>
      </c>
      <c r="S20" s="73" t="str">
        <f>IFERROR(VLOOKUP($R20,'oppシート問い（全学年）'!$B$30:$C$54,2,FALSE),"")</f>
        <v/>
      </c>
      <c r="T20" s="54" t="str">
        <f>IFERROR(VLOOKUP(200&amp;$R20&amp;T$5,'oppシート問い（全学年）'!$A$5:$E$79,5,FALSE),"")</f>
        <v/>
      </c>
      <c r="U20" s="54" t="str">
        <f>IFERROR(VLOOKUP(200&amp;$R20&amp;U$5,'oppシート問い（全学年）'!$A$5:$E$79,5,FALSE),"")</f>
        <v/>
      </c>
      <c r="V20" s="54" t="str">
        <f>IFERROR(VLOOKUP(200&amp;$R20&amp;V$5,'oppシート問い（全学年）'!$A$5:$E$79,5,FALSE),"")</f>
        <v/>
      </c>
      <c r="W20" s="54" t="str">
        <f>IFERROR(VLOOKUP(200&amp;$R20&amp;W$5,'oppシート問い（全学年）'!$A$5:$E$79,5,FALSE),"")</f>
        <v/>
      </c>
      <c r="X20" s="54" t="str">
        <f>IFERROR(VLOOKUP(200&amp;$R20&amp;X$5,'oppシート問い（全学年）'!$A$5:$E$79,5,FALSE),"")</f>
        <v/>
      </c>
      <c r="Y20" s="54" t="str">
        <f>IFERROR(VLOOKUP(200&amp;$R20&amp;Y$5,'oppシート問い（全学年）'!$A$5:$E$79,5,FALSE),"")</f>
        <v/>
      </c>
      <c r="Z20" s="54" t="str">
        <f>IFERROR(VLOOKUP(200&amp;$R20&amp;Z$5,'oppシート問い（全学年）'!$A$5:$E$79,5,FALSE),"")</f>
        <v/>
      </c>
      <c r="AA20" s="54" t="str">
        <f>IFERROR(VLOOKUP(200&amp;$R20&amp;AA$5,'oppシート問い（全学年）'!$A$5:$E$79,5,FALSE),"")</f>
        <v/>
      </c>
      <c r="AB20" s="74" t="str">
        <f>IFERROR(VLOOKUP(200&amp;$R20&amp;AB$5,'oppシート問い（全学年）'!$A$5:$E$79,5,FALSE),"")</f>
        <v/>
      </c>
    </row>
    <row r="21" spans="18:28" ht="19.5" thickBot="1">
      <c r="R21" s="41">
        <v>8</v>
      </c>
      <c r="S21" s="75" t="str">
        <f>IFERROR(VLOOKUP($R21,'oppシート問い（全学年）'!$B$30:$C$54,2,FALSE),"")</f>
        <v/>
      </c>
      <c r="T21" s="76" t="str">
        <f>IFERROR(VLOOKUP(200&amp;$R21&amp;T$5,'oppシート問い（全学年）'!$A$5:$E$79,5,FALSE),"")</f>
        <v/>
      </c>
      <c r="U21" s="76" t="str">
        <f>IFERROR(VLOOKUP(200&amp;$R21&amp;U$5,'oppシート問い（全学年）'!$A$5:$E$79,5,FALSE),"")</f>
        <v/>
      </c>
      <c r="V21" s="76" t="str">
        <f>IFERROR(VLOOKUP(200&amp;$R21&amp;V$5,'oppシート問い（全学年）'!$A$5:$E$79,5,FALSE),"")</f>
        <v/>
      </c>
      <c r="W21" s="76" t="str">
        <f>IFERROR(VLOOKUP(200&amp;$R21&amp;W$5,'oppシート問い（全学年）'!$A$5:$E$79,5,FALSE),"")</f>
        <v/>
      </c>
      <c r="X21" s="76" t="str">
        <f>IFERROR(VLOOKUP(200&amp;$R21&amp;X$5,'oppシート問い（全学年）'!$A$5:$E$79,5,FALSE),"")</f>
        <v/>
      </c>
      <c r="Y21" s="76" t="str">
        <f>IFERROR(VLOOKUP(200&amp;$R21&amp;Y$5,'oppシート問い（全学年）'!$A$5:$E$79,5,FALSE),"")</f>
        <v/>
      </c>
      <c r="Z21" s="76" t="str">
        <f>IFERROR(VLOOKUP(200&amp;$R21&amp;Z$5,'oppシート問い（全学年）'!$A$5:$E$79,5,FALSE),"")</f>
        <v/>
      </c>
      <c r="AA21" s="76" t="str">
        <f>IFERROR(VLOOKUP(200&amp;$R21&amp;AA$5,'oppシート問い（全学年）'!$A$5:$E$79,5,FALSE),"")</f>
        <v/>
      </c>
      <c r="AB21" s="77" t="str">
        <f>IFERROR(VLOOKUP(200&amp;$R21&amp;AB$5,'oppシート問い（全学年）'!$A$5:$E$79,5,FALSE),"")</f>
        <v/>
      </c>
    </row>
    <row r="22" spans="18:28">
      <c r="R22" s="41">
        <v>1</v>
      </c>
      <c r="S22" s="80" t="str">
        <f>IFERROR(VLOOKUP($R22,'oppシート問い（全学年）'!$B$55:$C$79,2,FALSE),"")</f>
        <v>運動とエネルギー</v>
      </c>
      <c r="T22" s="69" t="str">
        <f>IFERROR(VLOOKUP(300&amp;$R22&amp;T$5,'oppシート問い（全学年）'!$A$5:$E$79,5,FALSE),"")</f>
        <v>力のはたらき</v>
      </c>
      <c r="U22" s="69" t="str">
        <f>IFERROR(VLOOKUP(300&amp;$R22&amp;U$5,'oppシート問い（全学年）'!$A$5:$E$79,5,FALSE),"")</f>
        <v>物体の運動</v>
      </c>
      <c r="V22" s="69" t="str">
        <f>IFERROR(VLOOKUP(300&amp;$R22&amp;V$5,'oppシート問い（全学年）'!$A$5:$E$79,5,FALSE),"")</f>
        <v>仕事とエネルギー</v>
      </c>
      <c r="W22" s="69" t="str">
        <f>IFERROR(VLOOKUP(300&amp;$R22&amp;W$5,'oppシート問い（全学年）'!$A$5:$E$79,5,FALSE),"")</f>
        <v>ジェットコースター</v>
      </c>
      <c r="X22" s="69" t="str">
        <f>IFERROR(VLOOKUP(300&amp;$R22&amp;X$5,'oppシート問い（全学年）'!$A$5:$E$79,5,FALSE),"")</f>
        <v/>
      </c>
      <c r="Y22" s="69" t="str">
        <f>IFERROR(VLOOKUP(300&amp;$R22&amp;Y$5,'oppシート問い（全学年）'!$A$5:$E$79,5,FALSE),"")</f>
        <v/>
      </c>
      <c r="Z22" s="69" t="str">
        <f>IFERROR(VLOOKUP(300&amp;$R22&amp;Z$5,'oppシート問い（全学年）'!$A$5:$E$79,5,FALSE),"")</f>
        <v/>
      </c>
      <c r="AA22" s="69" t="str">
        <f>IFERROR(VLOOKUP(300&amp;$R22&amp;AA$5,'oppシート問い（全学年）'!$A$5:$E$79,5,FALSE),"")</f>
        <v/>
      </c>
      <c r="AB22" s="81" t="str">
        <f>IFERROR(VLOOKUP(300&amp;$R22&amp;AB$5,'oppシート問い（全学年）'!$A$5:$E$79,5,FALSE),"")</f>
        <v/>
      </c>
    </row>
    <row r="23" spans="18:28">
      <c r="R23" s="41">
        <v>2</v>
      </c>
      <c r="S23" s="73" t="str">
        <f>IFERROR(VLOOKUP($R23,'oppシート問い（全学年）'!$B$55:$C$79,2,FALSE),"")</f>
        <v>生命の連続性</v>
      </c>
      <c r="T23" s="54" t="str">
        <f>IFERROR(VLOOKUP(300&amp;$R23&amp;T$5,'oppシート問い（全学年）'!$A$5:$E$79,5,FALSE),"")</f>
        <v>生物の成長とふえ方</v>
      </c>
      <c r="U23" s="54" t="str">
        <f>IFERROR(VLOOKUP(300&amp;$R23&amp;U$5,'oppシート問い（全学年）'!$A$5:$E$79,5,FALSE),"")</f>
        <v>遺伝の規則性と遺伝子</v>
      </c>
      <c r="V23" s="54" t="str">
        <f>IFERROR(VLOOKUP(300&amp;$R23&amp;V$5,'oppシート問い（全学年）'!$A$5:$E$79,5,FALSE),"")</f>
        <v>遺伝子技術について調べてみよう</v>
      </c>
      <c r="W23" s="54" t="str">
        <f>IFERROR(VLOOKUP(300&amp;$R23&amp;W$5,'oppシート問い（全学年）'!$A$5:$E$79,5,FALSE),"")</f>
        <v/>
      </c>
      <c r="X23" s="54" t="str">
        <f>IFERROR(VLOOKUP(300&amp;$R23&amp;X$5,'oppシート問い（全学年）'!$A$5:$E$79,5,FALSE),"")</f>
        <v/>
      </c>
      <c r="Y23" s="54" t="str">
        <f>IFERROR(VLOOKUP(300&amp;$R23&amp;Y$5,'oppシート問い（全学年）'!$A$5:$E$79,5,FALSE),"")</f>
        <v/>
      </c>
      <c r="Z23" s="54" t="str">
        <f>IFERROR(VLOOKUP(300&amp;$R23&amp;Z$5,'oppシート問い（全学年）'!$A$5:$E$79,5,FALSE),"")</f>
        <v/>
      </c>
      <c r="AA23" s="54" t="str">
        <f>IFERROR(VLOOKUP(300&amp;$R23&amp;AA$5,'oppシート問い（全学年）'!$A$5:$E$79,5,FALSE),"")</f>
        <v/>
      </c>
      <c r="AB23" s="74" t="str">
        <f>IFERROR(VLOOKUP(300&amp;$R23&amp;AB$5,'oppシート問い（全学年）'!$A$5:$E$79,5,FALSE),"")</f>
        <v/>
      </c>
    </row>
    <row r="24" spans="18:28">
      <c r="R24" s="41">
        <v>3</v>
      </c>
      <c r="S24" s="73" t="str">
        <f>IFERROR(VLOOKUP($R24,'oppシート問い（全学年）'!$B$55:$C$79,2,FALSE),"")</f>
        <v>自然界のつり合い</v>
      </c>
      <c r="T24" s="54" t="str">
        <f>IFERROR(VLOOKUP(300&amp;$R24&amp;T$5,'oppシート問い（全学年）'!$A$5:$E$79,5,FALSE),"")</f>
        <v>自然界のつり合い</v>
      </c>
      <c r="U24" s="54" t="str">
        <f>IFERROR(VLOOKUP(300&amp;$R24&amp;U$5,'oppシート問い（全学年）'!$A$5:$E$79,5,FALSE),"")</f>
        <v/>
      </c>
      <c r="V24" s="54" t="str">
        <f>IFERROR(VLOOKUP(300&amp;$R24&amp;V$5,'oppシート問い（全学年）'!$A$5:$E$79,5,FALSE),"")</f>
        <v/>
      </c>
      <c r="W24" s="54" t="str">
        <f>IFERROR(VLOOKUP(300&amp;$R24&amp;W$5,'oppシート問い（全学年）'!$A$5:$E$79,5,FALSE),"")</f>
        <v/>
      </c>
      <c r="X24" s="54" t="str">
        <f>IFERROR(VLOOKUP(300&amp;$R24&amp;X$5,'oppシート問い（全学年）'!$A$5:$E$79,5,FALSE),"")</f>
        <v/>
      </c>
      <c r="Y24" s="54" t="str">
        <f>IFERROR(VLOOKUP(300&amp;$R24&amp;Y$5,'oppシート問い（全学年）'!$A$5:$E$79,5,FALSE),"")</f>
        <v/>
      </c>
      <c r="Z24" s="54" t="str">
        <f>IFERROR(VLOOKUP(300&amp;$R24&amp;Z$5,'oppシート問い（全学年）'!$A$5:$E$79,5,FALSE),"")</f>
        <v/>
      </c>
      <c r="AA24" s="54" t="str">
        <f>IFERROR(VLOOKUP(300&amp;$R24&amp;AA$5,'oppシート問い（全学年）'!$A$5:$E$79,5,FALSE),"")</f>
        <v/>
      </c>
      <c r="AB24" s="74" t="str">
        <f>IFERROR(VLOOKUP(300&amp;$R24&amp;AB$5,'oppシート問い（全学年）'!$A$5:$E$79,5,FALSE),"")</f>
        <v/>
      </c>
    </row>
    <row r="25" spans="18:28">
      <c r="R25" s="41">
        <v>4</v>
      </c>
      <c r="S25" s="73" t="str">
        <f>IFERROR(VLOOKUP($R25,'oppシート問い（全学年）'!$B$55:$C$79,2,FALSE),"")</f>
        <v>化学変化とイオン</v>
      </c>
      <c r="T25" s="54" t="str">
        <f>IFERROR(VLOOKUP(300&amp;$R25&amp;T$5,'oppシート問い（全学年）'!$A$5:$E$79,5,FALSE),"")</f>
        <v>水溶液とイオン</v>
      </c>
      <c r="U25" s="54" t="str">
        <f>IFERROR(VLOOKUP(300&amp;$R25&amp;U$5,'oppシート問い（全学年）'!$A$5:$E$79,5,FALSE),"")</f>
        <v>酸・アルカリとイオン</v>
      </c>
      <c r="V25" s="54" t="str">
        <f>IFERROR(VLOOKUP(300&amp;$R25&amp;V$5,'oppシート問い（全学年）'!$A$5:$E$79,5,FALSE),"")</f>
        <v>水溶液を区別する</v>
      </c>
      <c r="W25" s="54" t="str">
        <f>IFERROR(VLOOKUP(300&amp;$R25&amp;W$5,'oppシート問い（全学年）'!$A$5:$E$79,5,FALSE),"")</f>
        <v/>
      </c>
      <c r="X25" s="54" t="str">
        <f>IFERROR(VLOOKUP(300&amp;$R25&amp;X$5,'oppシート問い（全学年）'!$A$5:$E$79,5,FALSE),"")</f>
        <v/>
      </c>
      <c r="Y25" s="54" t="str">
        <f>IFERROR(VLOOKUP(300&amp;$R25&amp;Y$5,'oppシート問い（全学年）'!$A$5:$E$79,5,FALSE),"")</f>
        <v/>
      </c>
      <c r="Z25" s="54" t="str">
        <f>IFERROR(VLOOKUP(300&amp;$R25&amp;Z$5,'oppシート問い（全学年）'!$A$5:$E$79,5,FALSE),"")</f>
        <v/>
      </c>
      <c r="AA25" s="54" t="str">
        <f>IFERROR(VLOOKUP(300&amp;$R25&amp;AA$5,'oppシート問い（全学年）'!$A$5:$E$79,5,FALSE),"")</f>
        <v/>
      </c>
      <c r="AB25" s="74" t="str">
        <f>IFERROR(VLOOKUP(300&amp;$R25&amp;AB$5,'oppシート問い（全学年）'!$A$5:$E$79,5,FALSE),"")</f>
        <v/>
      </c>
    </row>
    <row r="26" spans="18:28">
      <c r="R26" s="41">
        <v>5</v>
      </c>
      <c r="S26" s="73" t="str">
        <f>IFERROR(VLOOKUP($R26,'oppシート問い（全学年）'!$B$55:$C$79,2,FALSE),"")</f>
        <v>地球と宇宙</v>
      </c>
      <c r="T26" s="54" t="str">
        <f>IFERROR(VLOOKUP(300&amp;$R26&amp;T$5,'oppシート問い（全学年）'!$A$5:$E$79,5,FALSE),"")</f>
        <v>天体の一日の動き</v>
      </c>
      <c r="U26" s="54" t="str">
        <f>IFERROR(VLOOKUP(300&amp;$R26&amp;U$5,'oppシート問い（全学年）'!$A$5:$E$79,5,FALSE),"")</f>
        <v>天体の一年の動き</v>
      </c>
      <c r="V26" s="54" t="str">
        <f>IFERROR(VLOOKUP(300&amp;$R26&amp;V$5,'oppシート問い（全学年）'!$A$5:$E$79,5,FALSE),"")</f>
        <v>太陽と月</v>
      </c>
      <c r="W26" s="54" t="str">
        <f>IFERROR(VLOOKUP(300&amp;$R26&amp;W$5,'oppシート問い（全学年）'!$A$5:$E$79,5,FALSE),"")</f>
        <v>太陽系と銀河系</v>
      </c>
      <c r="X26" s="54" t="str">
        <f>IFERROR(VLOOKUP(300&amp;$R26&amp;X$5,'oppシート問い（全学年）'!$A$5:$E$79,5,FALSE),"")</f>
        <v>太陽の位置から方角を知る</v>
      </c>
      <c r="Y26" s="54" t="str">
        <f>IFERROR(VLOOKUP(300&amp;$R26&amp;Y$5,'oppシート問い（全学年）'!$A$5:$E$79,5,FALSE),"")</f>
        <v/>
      </c>
      <c r="Z26" s="54" t="str">
        <f>IFERROR(VLOOKUP(300&amp;$R26&amp;Z$5,'oppシート問い（全学年）'!$A$5:$E$79,5,FALSE),"")</f>
        <v/>
      </c>
      <c r="AA26" s="54" t="str">
        <f>IFERROR(VLOOKUP(300&amp;$R26&amp;AA$5,'oppシート問い（全学年）'!$A$5:$E$79,5,FALSE),"")</f>
        <v/>
      </c>
      <c r="AB26" s="74" t="str">
        <f>IFERROR(VLOOKUP(300&amp;$R26&amp;AB$5,'oppシート問い（全学年）'!$A$5:$E$79,5,FALSE),"")</f>
        <v/>
      </c>
    </row>
    <row r="27" spans="18:28">
      <c r="R27" s="41">
        <v>6</v>
      </c>
      <c r="S27" s="73" t="str">
        <f>IFERROR(VLOOKUP($R27,'oppシート問い（全学年）'!$B$55:$C$79,2,FALSE),"")</f>
        <v>地球の明るい未来のために</v>
      </c>
      <c r="T27" s="54" t="str">
        <f>IFERROR(VLOOKUP(300&amp;$R27&amp;T$5,'oppシート問い（全学年）'!$A$5:$E$79,5,FALSE),"")</f>
        <v>自然環境と人間のかかわり</v>
      </c>
      <c r="U27" s="54" t="str">
        <f>IFERROR(VLOOKUP(300&amp;$R27&amp;U$5,'oppシート問い（全学年）'!$A$5:$E$79,5,FALSE),"")</f>
        <v>くらしを支える科学技術</v>
      </c>
      <c r="V27" s="54" t="str">
        <f>IFERROR(VLOOKUP(300&amp;$R27&amp;V$5,'oppシート問い（全学年）'!$A$5:$E$79,5,FALSE),"")</f>
        <v>たいせつなエネルギー資源</v>
      </c>
      <c r="W27" s="54" t="str">
        <f>IFERROR(VLOOKUP(300&amp;$R27&amp;W$5,'oppシート問い（全学年）'!$A$5:$E$79,5,FALSE),"")</f>
        <v>明るい未来のために</v>
      </c>
      <c r="X27" s="54" t="str">
        <f>IFERROR(VLOOKUP(300&amp;$R27&amp;X$5,'oppシート問い（全学年）'!$A$5:$E$79,5,FALSE),"")</f>
        <v/>
      </c>
      <c r="Y27" s="54" t="str">
        <f>IFERROR(VLOOKUP(300&amp;$R27&amp;Y$5,'oppシート問い（全学年）'!$A$5:$E$79,5,FALSE),"")</f>
        <v/>
      </c>
      <c r="Z27" s="54" t="str">
        <f>IFERROR(VLOOKUP(300&amp;$R27&amp;Z$5,'oppシート問い（全学年）'!$A$5:$E$79,5,FALSE),"")</f>
        <v/>
      </c>
      <c r="AA27" s="54" t="str">
        <f>IFERROR(VLOOKUP(300&amp;$R27&amp;AA$5,'oppシート問い（全学年）'!$A$5:$E$79,5,FALSE),"")</f>
        <v/>
      </c>
      <c r="AB27" s="74" t="str">
        <f>IFERROR(VLOOKUP(300&amp;$R27&amp;AB$5,'oppシート問い（全学年）'!$A$5:$E$79,5,FALSE),"")</f>
        <v/>
      </c>
    </row>
    <row r="28" spans="18:28">
      <c r="R28" s="41">
        <v>7</v>
      </c>
      <c r="S28" s="73" t="str">
        <f>IFERROR(VLOOKUP($R28,'oppシート問い（全学年）'!$B$55:$C$79,2,FALSE),"")</f>
        <v/>
      </c>
      <c r="T28" s="54" t="str">
        <f>IFERROR(VLOOKUP(300&amp;$R28&amp;T$5,'oppシート問い（全学年）'!$A$5:$E$79,5,FALSE),"")</f>
        <v/>
      </c>
      <c r="U28" s="54" t="str">
        <f>IFERROR(VLOOKUP(300&amp;$R28&amp;U$5,'oppシート問い（全学年）'!$A$5:$E$79,5,FALSE),"")</f>
        <v/>
      </c>
      <c r="V28" s="54" t="str">
        <f>IFERROR(VLOOKUP(300&amp;$R28&amp;V$5,'oppシート問い（全学年）'!$A$5:$E$79,5,FALSE),"")</f>
        <v/>
      </c>
      <c r="W28" s="54" t="str">
        <f>IFERROR(VLOOKUP(300&amp;$R28&amp;W$5,'oppシート問い（全学年）'!$A$5:$E$79,5,FALSE),"")</f>
        <v/>
      </c>
      <c r="X28" s="54" t="str">
        <f>IFERROR(VLOOKUP(300&amp;$R28&amp;X$5,'oppシート問い（全学年）'!$A$5:$E$79,5,FALSE),"")</f>
        <v/>
      </c>
      <c r="Y28" s="54" t="str">
        <f>IFERROR(VLOOKUP(300&amp;$R28&amp;Y$5,'oppシート問い（全学年）'!$A$5:$E$79,5,FALSE),"")</f>
        <v/>
      </c>
      <c r="Z28" s="54" t="str">
        <f>IFERROR(VLOOKUP(300&amp;$R28&amp;Z$5,'oppシート問い（全学年）'!$A$5:$E$79,5,FALSE),"")</f>
        <v/>
      </c>
      <c r="AA28" s="54" t="str">
        <f>IFERROR(VLOOKUP(300&amp;$R28&amp;AA$5,'oppシート問い（全学年）'!$A$5:$E$79,5,FALSE),"")</f>
        <v/>
      </c>
      <c r="AB28" s="74" t="str">
        <f>IFERROR(VLOOKUP(300&amp;$R28&amp;AB$5,'oppシート問い（全学年）'!$A$5:$E$79,5,FALSE),"")</f>
        <v/>
      </c>
    </row>
    <row r="29" spans="18:28" ht="19.5" thickBot="1">
      <c r="R29" s="41">
        <v>8</v>
      </c>
      <c r="S29" s="75" t="str">
        <f>IFERROR(VLOOKUP($R29,'oppシート問い（全学年）'!$B$55:$C$79,2,FALSE),"")</f>
        <v/>
      </c>
      <c r="T29" s="76" t="str">
        <f>IFERROR(VLOOKUP(300&amp;$R29&amp;T$5,'oppシート問い（全学年）'!$A$5:$E$79,5,FALSE),"")</f>
        <v/>
      </c>
      <c r="U29" s="76" t="str">
        <f>IFERROR(VLOOKUP(300&amp;$R29&amp;U$5,'oppシート問い（全学年）'!$A$5:$E$79,5,FALSE),"")</f>
        <v/>
      </c>
      <c r="V29" s="76" t="str">
        <f>IFERROR(VLOOKUP(300&amp;$R29&amp;V$5,'oppシート問い（全学年）'!$A$5:$E$79,5,FALSE),"")</f>
        <v/>
      </c>
      <c r="W29" s="76" t="str">
        <f>IFERROR(VLOOKUP(300&amp;$R29&amp;W$5,'oppシート問い（全学年）'!$A$5:$E$79,5,FALSE),"")</f>
        <v/>
      </c>
      <c r="X29" s="76" t="str">
        <f>IFERROR(VLOOKUP(300&amp;$R29&amp;X$5,'oppシート問い（全学年）'!$A$5:$E$79,5,FALSE),"")</f>
        <v/>
      </c>
      <c r="Y29" s="76" t="str">
        <f>IFERROR(VLOOKUP(300&amp;$R29&amp;Y$5,'oppシート問い（全学年）'!$A$5:$E$79,5,FALSE),"")</f>
        <v/>
      </c>
      <c r="Z29" s="76" t="str">
        <f>IFERROR(VLOOKUP(300&amp;$R29&amp;Z$5,'oppシート問い（全学年）'!$A$5:$E$79,5,FALSE),"")</f>
        <v/>
      </c>
      <c r="AA29" s="76" t="str">
        <f>IFERROR(VLOOKUP(300&amp;$R29&amp;AA$5,'oppシート問い（全学年）'!$A$5:$E$79,5,FALSE),"")</f>
        <v/>
      </c>
      <c r="AB29" s="77" t="str">
        <f>IFERROR(VLOOKUP(300&amp;$R29&amp;AB$5,'oppシート問い（全学年）'!$A$5:$E$79,5,FALSE),"")</f>
        <v/>
      </c>
    </row>
  </sheetData>
  <sheetProtection sheet="1" selectLockedCells="1"/>
  <mergeCells count="5">
    <mergeCell ref="B6:B15"/>
    <mergeCell ref="B2:F2"/>
    <mergeCell ref="H2:I2"/>
    <mergeCell ref="C6:C15"/>
    <mergeCell ref="T4:AB4"/>
  </mergeCells>
  <phoneticPr fontId="5"/>
  <dataValidations count="3">
    <dataValidation type="list" allowBlank="1" showInputMessage="1" showErrorMessage="1" sqref="G2">
      <formula1>$F$6:$F$15</formula1>
    </dataValidation>
    <dataValidation type="list" allowBlank="1" showInputMessage="1" showErrorMessage="1" sqref="B6:B15">
      <formula1>$Q$6:$Q$8</formula1>
    </dataValidation>
    <dataValidation type="list" allowBlank="1" showInputMessage="1" showErrorMessage="1" sqref="C6:C15">
      <formula1>$D$6:$D$11</formula1>
    </dataValidation>
  </dataValidations>
  <pageMargins left="0.7" right="0.7" top="0.75" bottom="0.75" header="0.3" footer="0.3"/>
  <pageSetup paperSize="9"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C5:P29"/>
  <sheetViews>
    <sheetView view="pageBreakPreview" topLeftCell="A51" zoomScaleNormal="100" zoomScaleSheetLayoutView="100" workbookViewId="0">
      <selection activeCell="H64" sqref="H64"/>
    </sheetView>
  </sheetViews>
  <sheetFormatPr defaultRowHeight="18.75"/>
  <cols>
    <col min="2" max="2" width="5.125" customWidth="1"/>
    <col min="3" max="3" width="10" bestFit="1" customWidth="1"/>
    <col min="5" max="6" width="10.375" customWidth="1"/>
    <col min="10" max="11" width="10.25" customWidth="1"/>
  </cols>
  <sheetData>
    <row r="5" spans="3:16" ht="33.75" customHeight="1">
      <c r="C5" s="24" t="e">
        <f>IF(VLOOKUP("○",基礎データ!$E$6:$J$15,6,FALSE)="","","問い１  ")</f>
        <v>#N/A</v>
      </c>
      <c r="D5" s="101" t="e">
        <f>VLOOKUP("○",基礎データ!$E$6:$J$15,5,FALSE)</f>
        <v>#N/A</v>
      </c>
      <c r="E5" s="102"/>
      <c r="F5" s="102"/>
      <c r="H5" s="24" t="e">
        <f>$C$5</f>
        <v>#N/A</v>
      </c>
      <c r="I5" s="101" t="e">
        <f>$D$5</f>
        <v>#N/A</v>
      </c>
      <c r="J5" s="102"/>
      <c r="K5" s="102"/>
    </row>
    <row r="9" spans="3:16" ht="33.75" customHeight="1">
      <c r="C9" s="24" t="e">
        <f>IF(VLOOKUP("○",基礎データ!$E$6:$J$15,6,FALSE)="","","問い2  ")</f>
        <v>#N/A</v>
      </c>
      <c r="D9" s="101" t="e">
        <f>VLOOKUP("○",基礎データ!$E$6:$J$15,6,FALSE)</f>
        <v>#N/A</v>
      </c>
      <c r="E9" s="102"/>
      <c r="F9" s="102"/>
      <c r="H9" s="24" t="e">
        <f>$C$9</f>
        <v>#N/A</v>
      </c>
      <c r="I9" s="101" t="e">
        <f>$D$9</f>
        <v>#N/A</v>
      </c>
      <c r="J9" s="102"/>
      <c r="K9" s="102"/>
      <c r="O9" s="100" t="e">
        <f>VLOOKUP("○",基礎データ!$E$6:$J$15,3,FALSE)</f>
        <v>#N/A</v>
      </c>
      <c r="P9" s="100"/>
    </row>
    <row r="11" spans="3:16" ht="26.25" customHeight="1"/>
    <row r="28" spans="3:6" ht="6.75" customHeight="1"/>
    <row r="29" spans="3:6" ht="24">
      <c r="C29" s="23" t="s">
        <v>58</v>
      </c>
      <c r="D29" s="100" t="e">
        <f>$O$9</f>
        <v>#N/A</v>
      </c>
      <c r="E29" s="100"/>
      <c r="F29" s="23" t="s">
        <v>59</v>
      </c>
    </row>
  </sheetData>
  <mergeCells count="6">
    <mergeCell ref="O9:P9"/>
    <mergeCell ref="D29:E29"/>
    <mergeCell ref="D5:F5"/>
    <mergeCell ref="I5:K5"/>
    <mergeCell ref="D9:F9"/>
    <mergeCell ref="I9:K9"/>
  </mergeCells>
  <phoneticPr fontId="5"/>
  <printOptions horizontalCentered="1" verticalCentered="1"/>
  <pageMargins left="0" right="0" top="0" bottom="0" header="0" footer="0"/>
  <pageSetup paperSize="9" scale="91" fitToHeight="0" orientation="landscape" r:id="rId1"/>
  <rowBreaks count="1" manualBreakCount="1">
    <brk id="27" min="1" max="16"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C5:P29"/>
  <sheetViews>
    <sheetView view="pageBreakPreview" topLeftCell="A51" zoomScaleNormal="100" zoomScaleSheetLayoutView="100" workbookViewId="0">
      <selection activeCell="K67" sqref="K67"/>
    </sheetView>
  </sheetViews>
  <sheetFormatPr defaultRowHeight="18.75"/>
  <cols>
    <col min="2" max="2" width="5.125" customWidth="1"/>
    <col min="3" max="3" width="10" bestFit="1" customWidth="1"/>
    <col min="5" max="6" width="10.375" customWidth="1"/>
    <col min="10" max="11" width="10.25" customWidth="1"/>
  </cols>
  <sheetData>
    <row r="5" spans="3:16" ht="33.75" customHeight="1">
      <c r="C5" s="24" t="e">
        <f>IF(VLOOKUP("○",基礎データ!$E$6:$J$15,6,FALSE)="","","問い１  ")</f>
        <v>#N/A</v>
      </c>
      <c r="D5" s="101" t="e">
        <f>VLOOKUP("○",基礎データ!$E$6:$J$15,5,FALSE)</f>
        <v>#N/A</v>
      </c>
      <c r="E5" s="102"/>
      <c r="F5" s="102"/>
      <c r="H5" s="24" t="e">
        <f>$C$5</f>
        <v>#N/A</v>
      </c>
      <c r="I5" s="101" t="e">
        <f>$D$5</f>
        <v>#N/A</v>
      </c>
      <c r="J5" s="102"/>
      <c r="K5" s="102"/>
    </row>
    <row r="9" spans="3:16" ht="33.75" customHeight="1">
      <c r="C9" s="24" t="e">
        <f>IF(VLOOKUP("○",基礎データ!$E$6:$J$15,6,FALSE)="","","問い2  ")</f>
        <v>#N/A</v>
      </c>
      <c r="D9" s="101" t="e">
        <f>VLOOKUP("○",基礎データ!$E$6:$J$15,6,FALSE)</f>
        <v>#N/A</v>
      </c>
      <c r="E9" s="102"/>
      <c r="F9" s="102"/>
      <c r="H9" s="24" t="e">
        <f>$C$9</f>
        <v>#N/A</v>
      </c>
      <c r="I9" s="101" t="e">
        <f>$D$9</f>
        <v>#N/A</v>
      </c>
      <c r="J9" s="102"/>
      <c r="K9" s="102"/>
      <c r="O9" s="100" t="e">
        <f>VLOOKUP("○",基礎データ!$E$6:$J$15,3,FALSE)</f>
        <v>#N/A</v>
      </c>
      <c r="P9" s="100"/>
    </row>
    <row r="11" spans="3:16" ht="26.25" customHeight="1"/>
    <row r="28" spans="3:6" ht="6.75" customHeight="1"/>
    <row r="29" spans="3:6" ht="24">
      <c r="C29" s="23" t="s">
        <v>58</v>
      </c>
      <c r="D29" s="100" t="e">
        <f>$O$9</f>
        <v>#N/A</v>
      </c>
      <c r="E29" s="100"/>
      <c r="F29" s="23" t="s">
        <v>59</v>
      </c>
    </row>
  </sheetData>
  <mergeCells count="6">
    <mergeCell ref="O9:P9"/>
    <mergeCell ref="D29:E29"/>
    <mergeCell ref="D5:F5"/>
    <mergeCell ref="I5:K5"/>
    <mergeCell ref="D9:F9"/>
    <mergeCell ref="I9:K9"/>
  </mergeCells>
  <phoneticPr fontId="5"/>
  <printOptions horizontalCentered="1" verticalCentered="1"/>
  <pageMargins left="0" right="0" top="0" bottom="0" header="0" footer="0"/>
  <pageSetup paperSize="9" scale="91" fitToHeight="0" orientation="landscape" r:id="rId1"/>
  <rowBreaks count="1" manualBreakCount="1">
    <brk id="27" min="1" max="16"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C5:P29"/>
  <sheetViews>
    <sheetView view="pageBreakPreview" topLeftCell="A51" zoomScaleNormal="100" zoomScaleSheetLayoutView="100" workbookViewId="0">
      <selection activeCell="H64" sqref="H64"/>
    </sheetView>
  </sheetViews>
  <sheetFormatPr defaultRowHeight="18.75"/>
  <cols>
    <col min="2" max="2" width="5.125" customWidth="1"/>
    <col min="3" max="3" width="10" bestFit="1" customWidth="1"/>
    <col min="5" max="6" width="10.375" customWidth="1"/>
    <col min="10" max="11" width="10.25" customWidth="1"/>
  </cols>
  <sheetData>
    <row r="5" spans="3:16" ht="33.75" customHeight="1">
      <c r="C5" s="24" t="e">
        <f>IF(VLOOKUP("○",基礎データ!$E$6:$J$15,6,FALSE)="","","問い１  ")</f>
        <v>#N/A</v>
      </c>
      <c r="D5" s="101" t="e">
        <f>VLOOKUP("○",基礎データ!$E$6:$J$15,5,FALSE)</f>
        <v>#N/A</v>
      </c>
      <c r="E5" s="102"/>
      <c r="F5" s="102"/>
      <c r="H5" s="24" t="e">
        <f>$C$5</f>
        <v>#N/A</v>
      </c>
      <c r="I5" s="101" t="e">
        <f>$D$5</f>
        <v>#N/A</v>
      </c>
      <c r="J5" s="102"/>
      <c r="K5" s="102"/>
    </row>
    <row r="9" spans="3:16" ht="33.75" customHeight="1">
      <c r="C9" s="24" t="e">
        <f>IF(VLOOKUP("○",基礎データ!$E$6:$J$15,6,FALSE)="","","問い2  ")</f>
        <v>#N/A</v>
      </c>
      <c r="D9" s="101" t="e">
        <f>VLOOKUP("○",基礎データ!$E$6:$J$15,6,FALSE)</f>
        <v>#N/A</v>
      </c>
      <c r="E9" s="102"/>
      <c r="F9" s="102"/>
      <c r="H9" s="24" t="e">
        <f>$C$9</f>
        <v>#N/A</v>
      </c>
      <c r="I9" s="101" t="e">
        <f>$D$9</f>
        <v>#N/A</v>
      </c>
      <c r="J9" s="102"/>
      <c r="K9" s="102"/>
      <c r="O9" s="100" t="e">
        <f>VLOOKUP("○",基礎データ!$E$6:$J$15,3,FALSE)</f>
        <v>#N/A</v>
      </c>
      <c r="P9" s="100"/>
    </row>
    <row r="11" spans="3:16" ht="26.25" customHeight="1"/>
    <row r="28" spans="3:6" ht="6.75" customHeight="1"/>
    <row r="29" spans="3:6" ht="24">
      <c r="C29" s="23" t="s">
        <v>58</v>
      </c>
      <c r="D29" s="100" t="e">
        <f>$O$9</f>
        <v>#N/A</v>
      </c>
      <c r="E29" s="100"/>
      <c r="F29" s="23" t="s">
        <v>59</v>
      </c>
    </row>
  </sheetData>
  <mergeCells count="6">
    <mergeCell ref="O9:P9"/>
    <mergeCell ref="D29:E29"/>
    <mergeCell ref="D5:F5"/>
    <mergeCell ref="I5:K5"/>
    <mergeCell ref="D9:F9"/>
    <mergeCell ref="I9:K9"/>
  </mergeCells>
  <phoneticPr fontId="5"/>
  <printOptions horizontalCentered="1" verticalCentered="1"/>
  <pageMargins left="0" right="0" top="0" bottom="0" header="0" footer="0"/>
  <pageSetup paperSize="9" scale="91" fitToHeight="0" orientation="landscape" r:id="rId1"/>
  <rowBreaks count="1" manualBreakCount="1">
    <brk id="27" min="1" max="16"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79"/>
  <sheetViews>
    <sheetView workbookViewId="0">
      <selection activeCell="A3" sqref="A3:B3"/>
    </sheetView>
  </sheetViews>
  <sheetFormatPr defaultColWidth="9" defaultRowHeight="18.75"/>
  <cols>
    <col min="1" max="1" width="8.75" style="5" customWidth="1"/>
    <col min="2" max="2" width="4.875" style="5" customWidth="1"/>
    <col min="3" max="3" width="21.875" style="2" customWidth="1"/>
    <col min="4" max="4" width="5" style="3" customWidth="1"/>
    <col min="5" max="5" width="32.125" style="5" customWidth="1"/>
    <col min="6" max="7" width="50" style="5" customWidth="1"/>
    <col min="8" max="16384" width="9" style="5"/>
  </cols>
  <sheetData>
    <row r="1" spans="1:8" ht="34.5" customHeight="1" thickBot="1">
      <c r="B1" s="1" t="s">
        <v>2</v>
      </c>
      <c r="E1" s="4" t="s">
        <v>145</v>
      </c>
      <c r="F1" s="5" t="s">
        <v>4</v>
      </c>
    </row>
    <row r="2" spans="1:8" ht="34.5" customHeight="1">
      <c r="A2" s="103" t="s">
        <v>144</v>
      </c>
      <c r="B2" s="104"/>
      <c r="C2" s="65" t="s">
        <v>143</v>
      </c>
      <c r="E2" s="4"/>
    </row>
    <row r="3" spans="1:8" ht="34.5" customHeight="1" thickBot="1">
      <c r="A3" s="105">
        <v>20020</v>
      </c>
      <c r="B3" s="106"/>
      <c r="C3" s="66" t="e">
        <f>VLOOKUP(TEXT($A$3&amp;"","@"),$A$5:$E$79,3,FALSE)</f>
        <v>#N/A</v>
      </c>
      <c r="E3" s="4"/>
    </row>
    <row r="4" spans="1:8">
      <c r="B4" s="6" t="s">
        <v>5</v>
      </c>
      <c r="C4" s="7"/>
      <c r="D4" s="8" t="s">
        <v>6</v>
      </c>
      <c r="E4" s="6" t="s">
        <v>7</v>
      </c>
      <c r="F4" s="6" t="s">
        <v>8</v>
      </c>
      <c r="G4" s="6" t="s">
        <v>9</v>
      </c>
    </row>
    <row r="5" spans="1:8" ht="27" customHeight="1">
      <c r="A5" s="5" t="str">
        <f>100&amp;$B5&amp;$D5</f>
        <v>10011</v>
      </c>
      <c r="B5" s="9">
        <f>IF('oppシート問い（1年）'!B3&gt;0,'oppシート問い（1年）'!B3,"")</f>
        <v>1</v>
      </c>
      <c r="C5" s="28" t="str">
        <f>IF('oppシート問い（1年）'!C3&gt;0,'oppシート問い（1年）'!C3,"")</f>
        <v>植物の生活と種類</v>
      </c>
      <c r="D5" s="8">
        <f>IF('oppシート問い（1年）'!D3&gt;0,'oppシート問い（1年）'!D3,"")</f>
        <v>1</v>
      </c>
      <c r="E5" s="29" t="str">
        <f>IF('oppシート問い（1年）'!E3&gt;0,'oppシート問い（1年）'!E3,"")</f>
        <v>植物の体のつくりとはたらき</v>
      </c>
      <c r="F5" s="29" t="str">
        <f>IF('oppシート問い（1年）'!F3&gt;0,'oppシート問い（1年）'!F3,"")</f>
        <v>「光合成」とは何か，説明しましょう。</v>
      </c>
      <c r="G5" s="6" t="str">
        <f>IF('oppシート問い（1年）'!G3&gt;0,'oppシート問い（1年）'!G3,"")</f>
        <v/>
      </c>
      <c r="H5" s="5" t="str">
        <f>100&amp;$B5&amp;$D5</f>
        <v>10011</v>
      </c>
    </row>
    <row r="6" spans="1:8" ht="27" customHeight="1">
      <c r="A6" s="5" t="str">
        <f t="shared" ref="A6:A29" si="0">100&amp;$B6&amp;$D6</f>
        <v>10012</v>
      </c>
      <c r="B6" s="9">
        <f>IF('oppシート問い（1年）'!B4&gt;0,'oppシート問い（1年）'!B4,"")</f>
        <v>1</v>
      </c>
      <c r="C6" s="28" t="str">
        <f>IF('oppシート問い（1年）'!C4&gt;0,'oppシート問い（1年）'!C4,"")</f>
        <v>植物の生活と種類</v>
      </c>
      <c r="D6" s="8">
        <f>IF('oppシート問い（1年）'!D4&gt;0,'oppシート問い（1年）'!D4,"")</f>
        <v>2</v>
      </c>
      <c r="E6" s="29" t="str">
        <f>IF('oppシート問い（1年）'!E4&gt;0,'oppシート問い（1年）'!E4,"")</f>
        <v>植物のなかま分け</v>
      </c>
      <c r="F6" s="29" t="str">
        <f>IF('oppシート問い（1年）'!F4&gt;0,'oppシート問い（1年）'!F4,"")</f>
        <v>植物どのようななかま分けができるか、説明しましょう。</v>
      </c>
      <c r="G6" s="6" t="str">
        <f>IF('oppシート問い（1年）'!G4&gt;0,'oppシート問い（1年）'!G4,"")</f>
        <v/>
      </c>
      <c r="H6" s="5" t="str">
        <f t="shared" ref="H6:H29" si="1">100&amp;$B6&amp;$D6</f>
        <v>10012</v>
      </c>
    </row>
    <row r="7" spans="1:8" ht="27" customHeight="1" thickBot="1">
      <c r="A7" s="5" t="str">
        <f t="shared" si="0"/>
        <v>10013</v>
      </c>
      <c r="B7" s="10">
        <f>IF('oppシート問い（1年）'!B5&gt;0,'oppシート問い（1年）'!B5,"")</f>
        <v>1</v>
      </c>
      <c r="C7" s="39" t="str">
        <f>IF('oppシート問い（1年）'!C5&gt;0,'oppシート問い（1年）'!C5,"")</f>
        <v>植物の生活と種類</v>
      </c>
      <c r="D7" s="12">
        <f>IF('oppシート問い（1年）'!D5&gt;0,'oppシート問い（1年）'!D5,"")</f>
        <v>3</v>
      </c>
      <c r="E7" s="30" t="str">
        <f>IF('oppシート問い（1年）'!E5&gt;0,'oppシート問い（1年）'!E5,"")</f>
        <v>植物の検索カードをつくる</v>
      </c>
      <c r="F7" s="13" t="str">
        <f>IF('oppシート問い（1年）'!F5&gt;0,'oppシート問い（1年）'!F5,"")</f>
        <v/>
      </c>
      <c r="G7" s="13" t="str">
        <f>IF('oppシート問い（1年）'!G5&gt;0,'oppシート問い（1年）'!G5,"")</f>
        <v/>
      </c>
      <c r="H7" s="5" t="str">
        <f t="shared" si="1"/>
        <v>10013</v>
      </c>
    </row>
    <row r="8" spans="1:8" ht="27" customHeight="1" thickTop="1">
      <c r="A8" s="5" t="str">
        <f t="shared" si="0"/>
        <v>10021</v>
      </c>
      <c r="B8" s="14">
        <f>IF('oppシート問い（1年）'!B6&gt;0,'oppシート問い（1年）'!B6,"")</f>
        <v>2</v>
      </c>
      <c r="C8" s="31" t="str">
        <f>IF('oppシート問い（1年）'!C6&gt;0,'oppシート問い（1年）'!C6,"")</f>
        <v>物質のすがた</v>
      </c>
      <c r="D8" s="16">
        <f>IF('oppシート問い（1年）'!D6&gt;0,'oppシート問い（1年）'!D6,"")</f>
        <v>1</v>
      </c>
      <c r="E8" s="32" t="str">
        <f>IF('oppシート問い（1年）'!E6&gt;0,'oppシート問い（1年）'!E6,"")</f>
        <v>いろいろな物質</v>
      </c>
      <c r="F8" s="32" t="str">
        <f>IF('oppシート問い（1年）'!F6&gt;0,'oppシート問い（1年）'!F6,"")</f>
        <v>「物質」と何か，説明しましょう。</v>
      </c>
      <c r="G8" s="17" t="str">
        <f>IF('oppシート問い（1年）'!G6&gt;0,'oppシート問い（1年）'!G6,"")</f>
        <v/>
      </c>
      <c r="H8" s="5" t="str">
        <f t="shared" si="1"/>
        <v>10021</v>
      </c>
    </row>
    <row r="9" spans="1:8" ht="27" customHeight="1">
      <c r="A9" s="5" t="str">
        <f t="shared" si="0"/>
        <v>10022</v>
      </c>
      <c r="B9" s="14">
        <f>IF('oppシート問い（1年）'!B7&gt;0,'oppシート問い（1年）'!B7,"")</f>
        <v>2</v>
      </c>
      <c r="C9" s="31" t="str">
        <f>IF('oppシート問い（1年）'!C7&gt;0,'oppシート問い（1年）'!C7,"")</f>
        <v>物質のすがた</v>
      </c>
      <c r="D9" s="16">
        <f>IF('oppシート問い（1年）'!D7&gt;0,'oppシート問い（1年）'!D7,"")</f>
        <v>2</v>
      </c>
      <c r="E9" s="32" t="str">
        <f>IF('oppシート問い（1年）'!E7&gt;0,'oppシート問い（1年）'!E7,"")</f>
        <v>気体の発生と性質</v>
      </c>
      <c r="F9" s="32" t="str">
        <f>IF('oppシート問い（1年）'!F7&gt;0,'oppシート問い（1年）'!F7,"")</f>
        <v>気体を集められるだろうか、集め方を説明しましょう。</v>
      </c>
      <c r="G9" s="17" t="str">
        <f>IF('oppシート問い（1年）'!G7&gt;0,'oppシート問い（1年）'!G7,"")</f>
        <v/>
      </c>
      <c r="H9" s="5" t="str">
        <f t="shared" si="1"/>
        <v>10022</v>
      </c>
    </row>
    <row r="10" spans="1:8" ht="27" customHeight="1">
      <c r="A10" s="5" t="str">
        <f t="shared" si="0"/>
        <v>10023</v>
      </c>
      <c r="B10" s="9">
        <f>IF('oppシート問い（1年）'!B8&gt;0,'oppシート問い（1年）'!B8,"")</f>
        <v>2</v>
      </c>
      <c r="C10" s="31" t="str">
        <f>IF('oppシート問い（1年）'!C8&gt;0,'oppシート問い（1年）'!C8,"")</f>
        <v>物質のすがた</v>
      </c>
      <c r="D10" s="8">
        <f>IF('oppシート問い（1年）'!D8&gt;0,'oppシート問い（1年）'!D8,"")</f>
        <v>3</v>
      </c>
      <c r="E10" s="29" t="str">
        <f>IF('oppシート問い（1年）'!E8&gt;0,'oppシート問い（1年）'!E8,"")</f>
        <v>物質の状態変化</v>
      </c>
      <c r="F10" s="29" t="str">
        <f>IF('oppシート問い（1年）'!F8&gt;0,'oppシート問い（1年）'!F8,"")</f>
        <v>ドライアイスの変化について説明しましょう。</v>
      </c>
      <c r="G10" s="6" t="str">
        <f>IF('oppシート問い（1年）'!G8&gt;0,'oppシート問い（1年）'!G8,"")</f>
        <v/>
      </c>
      <c r="H10" s="5" t="str">
        <f t="shared" si="1"/>
        <v>10023</v>
      </c>
    </row>
    <row r="11" spans="1:8" ht="27" customHeight="1" thickBot="1">
      <c r="A11" s="5" t="str">
        <f t="shared" si="0"/>
        <v>10024</v>
      </c>
      <c r="B11" s="10">
        <f>IF('oppシート問い（1年）'!B9&gt;0,'oppシート問い（1年）'!B9,"")</f>
        <v>2</v>
      </c>
      <c r="C11" s="39" t="str">
        <f>IF('oppシート問い（1年）'!C9&gt;0,'oppシート問い（1年）'!C9,"")</f>
        <v>物質のすがた</v>
      </c>
      <c r="D11" s="12">
        <f>IF('oppシート問い（1年）'!D9&gt;0,'oppシート問い（1年）'!D9,"")</f>
        <v>4</v>
      </c>
      <c r="E11" s="30" t="str">
        <f>IF('oppシート問い（1年）'!E9&gt;0,'oppシート問い（1年）'!E9,"")</f>
        <v>白い粉末は何だ</v>
      </c>
      <c r="F11" s="30" t="str">
        <f>IF('oppシート問い（1年）'!F9&gt;0,'oppシート問い（1年）'!F9,"")</f>
        <v>「白い粉末」の正体は何か説明しましょう。</v>
      </c>
      <c r="G11" s="13" t="str">
        <f>IF('oppシート問い（1年）'!G9&gt;0,'oppシート問い（1年）'!G9,"")</f>
        <v/>
      </c>
      <c r="H11" s="5" t="str">
        <f t="shared" si="1"/>
        <v>10024</v>
      </c>
    </row>
    <row r="12" spans="1:8" ht="39" customHeight="1" thickTop="1">
      <c r="A12" s="5" t="str">
        <f t="shared" si="0"/>
        <v>10031</v>
      </c>
      <c r="B12" s="14">
        <f>IF('oppシート問い（1年）'!B10&gt;0,'oppシート問い（1年）'!B10,"")</f>
        <v>3</v>
      </c>
      <c r="C12" s="31" t="str">
        <f>IF('oppシート問い（1年）'!C10&gt;0,'oppシート問い（1年）'!C10,"")</f>
        <v>身近な物理現象</v>
      </c>
      <c r="D12" s="16">
        <f>IF('oppシート問い（1年）'!D10&gt;0,'oppシート問い（1年）'!D10,"")</f>
        <v>1</v>
      </c>
      <c r="E12" s="32" t="str">
        <f>IF('oppシート問い（1年）'!E10&gt;0,'oppシート問い（1年）'!E10,"")</f>
        <v>光の性質</v>
      </c>
      <c r="F12" s="32" t="str">
        <f>IF('oppシート問い（1年）'!F10&gt;0,'oppシート問い（1年）'!F10,"")</f>
        <v>カメラで写真がとれるしくみは何か、説明しましょう。</v>
      </c>
      <c r="G12" s="21" t="str">
        <f>IF('oppシート問い（1年）'!G10&gt;0,'oppシート問い（1年）'!G10,"")</f>
        <v/>
      </c>
      <c r="H12" s="5" t="str">
        <f t="shared" si="1"/>
        <v>10031</v>
      </c>
    </row>
    <row r="13" spans="1:8" ht="39" customHeight="1">
      <c r="A13" s="5" t="str">
        <f t="shared" si="0"/>
        <v>10032</v>
      </c>
      <c r="B13" s="14">
        <f>IF('oppシート問い（1年）'!B11&gt;0,'oppシート問い（1年）'!B11,"")</f>
        <v>3</v>
      </c>
      <c r="C13" s="31" t="str">
        <f>IF('oppシート問い（1年）'!C11&gt;0,'oppシート問い（1年）'!C11,"")</f>
        <v>身近な物理現象</v>
      </c>
      <c r="D13" s="16">
        <f>IF('oppシート問い（1年）'!D11&gt;0,'oppシート問い（1年）'!D11,"")</f>
        <v>2</v>
      </c>
      <c r="E13" s="32" t="str">
        <f>IF('oppシート問い（1年）'!E11&gt;0,'oppシート問い（1年）'!E11,"")</f>
        <v>音の性質</v>
      </c>
      <c r="F13" s="32" t="str">
        <f>IF('oppシート問い（1年）'!F11&gt;0,'oppシート問い（1年）'!F11,"")</f>
        <v>「音」の正体とは何か，説明しましょう。</v>
      </c>
      <c r="G13" s="21" t="str">
        <f>IF('oppシート問い（1年）'!G11&gt;0,'oppシート問い（1年）'!G11,"")</f>
        <v/>
      </c>
      <c r="H13" s="5" t="str">
        <f t="shared" si="1"/>
        <v>10032</v>
      </c>
    </row>
    <row r="14" spans="1:8" ht="27" customHeight="1">
      <c r="A14" s="5" t="str">
        <f t="shared" si="0"/>
        <v>10033</v>
      </c>
      <c r="B14" s="14">
        <f>IF('oppシート問い（1年）'!B12&gt;0,'oppシート問い（1年）'!B12,"")</f>
        <v>3</v>
      </c>
      <c r="C14" s="31" t="str">
        <f>IF('oppシート問い（1年）'!C12&gt;0,'oppシート問い（1年）'!C12,"")</f>
        <v>身近な物理現象</v>
      </c>
      <c r="D14" s="8">
        <f>IF('oppシート問い（1年）'!D12&gt;0,'oppシート問い（1年）'!D12,"")</f>
        <v>3</v>
      </c>
      <c r="E14" s="29" t="str">
        <f>IF('oppシート問い（1年）'!E12&gt;0,'oppシート問い（1年）'!E12,"")</f>
        <v>力と圧力</v>
      </c>
      <c r="F14" s="29" t="str">
        <f>IF('oppシート問い（1年）'!F12&gt;0,'oppシート問い（1年）'!F12,"")</f>
        <v>水中で物体が浮くのはなぜか、説明しましょう。</v>
      </c>
      <c r="G14" s="6" t="str">
        <f>IF('oppシート問い（1年）'!G12&gt;0,'oppシート問い（1年）'!G12,"")</f>
        <v/>
      </c>
      <c r="H14" s="5" t="str">
        <f t="shared" si="1"/>
        <v>10033</v>
      </c>
    </row>
    <row r="15" spans="1:8" ht="27" customHeight="1" thickBot="1">
      <c r="A15" s="5" t="str">
        <f t="shared" si="0"/>
        <v>10034</v>
      </c>
      <c r="B15" s="10">
        <f>IF('oppシート問い（1年）'!B13&gt;0,'oppシート問い（1年）'!B13,"")</f>
        <v>3</v>
      </c>
      <c r="C15" s="39" t="str">
        <f>IF('oppシート問い（1年）'!C13&gt;0,'oppシート問い（1年）'!C13,"")</f>
        <v>身近な物理現象</v>
      </c>
      <c r="D15" s="12">
        <f>IF('oppシート問い（1年）'!D13&gt;0,'oppシート問い（1年）'!D13,"")</f>
        <v>4</v>
      </c>
      <c r="E15" s="30" t="str">
        <f>IF('oppシート問い（1年）'!E13&gt;0,'oppシート問い（1年）'!E13,"")</f>
        <v>全身のうつる鏡の大きさ</v>
      </c>
      <c r="F15" s="13" t="str">
        <f>IF('oppシート問い（1年）'!F13&gt;0,'oppシート問い（1年）'!F13,"")</f>
        <v/>
      </c>
      <c r="G15" s="13" t="str">
        <f>IF('oppシート問い（1年）'!G13&gt;0,'oppシート問い（1年）'!G13,"")</f>
        <v/>
      </c>
      <c r="H15" s="5" t="str">
        <f t="shared" si="1"/>
        <v>10034</v>
      </c>
    </row>
    <row r="16" spans="1:8" ht="27" customHeight="1" thickTop="1">
      <c r="A16" s="5" t="str">
        <f t="shared" si="0"/>
        <v>10041</v>
      </c>
      <c r="B16" s="14">
        <f>IF('oppシート問い（1年）'!B14&gt;0,'oppシート問い（1年）'!B14,"")</f>
        <v>4</v>
      </c>
      <c r="C16" s="31" t="str">
        <f>IF('oppシート問い（1年）'!C14&gt;0,'oppシート問い（1年）'!C14,"")</f>
        <v>大地の変化</v>
      </c>
      <c r="D16" s="16">
        <f>IF('oppシート問い（1年）'!D14&gt;0,'oppシート問い（1年）'!D14,"")</f>
        <v>1</v>
      </c>
      <c r="E16" s="32" t="str">
        <f>IF('oppシート問い（1年）'!E14&gt;0,'oppシート問い（1年）'!E14,"")</f>
        <v>火山</v>
      </c>
      <c r="F16" s="37" t="str">
        <f>IF('oppシート問い（1年）'!F14&gt;0,'oppシート問い（1年）'!F14,"")</f>
        <v>火山が噴火するとどんなことが起きるだろうか，噴火前と噴火後の違いを説明しよう。</v>
      </c>
      <c r="G16" s="17" t="str">
        <f>IF('oppシート問い（1年）'!G14&gt;0,'oppシート問い（1年）'!G14,"")</f>
        <v/>
      </c>
      <c r="H16" s="5" t="str">
        <f t="shared" si="1"/>
        <v>10041</v>
      </c>
    </row>
    <row r="17" spans="1:8" ht="27" customHeight="1">
      <c r="A17" s="5" t="str">
        <f t="shared" si="0"/>
        <v>10042</v>
      </c>
      <c r="B17" s="14">
        <f>IF('oppシート問い（1年）'!B15&gt;0,'oppシート問い（1年）'!B15,"")</f>
        <v>4</v>
      </c>
      <c r="C17" s="31" t="str">
        <f>IF('oppシート問い（1年）'!C15&gt;0,'oppシート問い（1年）'!C15,"")</f>
        <v>大地の変化</v>
      </c>
      <c r="D17" s="8">
        <f>IF('oppシート問い（1年）'!D15&gt;0,'oppシート問い（1年）'!D15,"")</f>
        <v>2</v>
      </c>
      <c r="E17" s="29" t="str">
        <f>IF('oppシート問い（1年）'!E15&gt;0,'oppシート問い（1年）'!E15,"")</f>
        <v>地震</v>
      </c>
      <c r="F17" s="38" t="str">
        <f>IF('oppシート問い（1年）'!F15&gt;0,'oppシート問い（1年）'!F15,"")</f>
        <v>地震が起きた時に起こる現象について説明しましょう。</v>
      </c>
      <c r="G17" s="6" t="str">
        <f>IF('oppシート問い（1年）'!G15&gt;0,'oppシート問い（1年）'!G15,"")</f>
        <v/>
      </c>
      <c r="H17" s="5" t="str">
        <f t="shared" si="1"/>
        <v>10042</v>
      </c>
    </row>
    <row r="18" spans="1:8" ht="27" customHeight="1">
      <c r="A18" s="5" t="str">
        <f t="shared" si="0"/>
        <v>10043</v>
      </c>
      <c r="B18" s="14">
        <f>IF('oppシート問い（1年）'!B16&gt;0,'oppシート問い（1年）'!B16,"")</f>
        <v>4</v>
      </c>
      <c r="C18" s="31" t="str">
        <f>IF('oppシート問い（1年）'!C16&gt;0,'oppシート問い（1年）'!C16,"")</f>
        <v>大地の変化</v>
      </c>
      <c r="D18" s="8">
        <f>IF('oppシート問い（1年）'!D16&gt;0,'oppシート問い（1年）'!D16,"")</f>
        <v>3</v>
      </c>
      <c r="E18" s="29" t="str">
        <f>IF('oppシート問い（1年）'!E16&gt;0,'oppシート問い（1年）'!E16,"")</f>
        <v>地層</v>
      </c>
      <c r="F18" s="38" t="str">
        <f>IF('oppシート問い（1年）'!F16&gt;0,'oppシート問い（1年）'!F16,"")</f>
        <v>地層を見てわかることを説明しましょう。</v>
      </c>
      <c r="G18" s="6" t="str">
        <f>IF('oppシート問い（1年）'!G16&gt;0,'oppシート問い（1年）'!G16,"")</f>
        <v/>
      </c>
      <c r="H18" s="5" t="str">
        <f t="shared" si="1"/>
        <v>10043</v>
      </c>
    </row>
    <row r="19" spans="1:8" ht="27" customHeight="1">
      <c r="A19" s="5" t="str">
        <f t="shared" si="0"/>
        <v>10044</v>
      </c>
      <c r="B19" s="14">
        <f>IF('oppシート問い（1年）'!B17&gt;0,'oppシート問い（1年）'!B17,"")</f>
        <v>4</v>
      </c>
      <c r="C19" s="31" t="str">
        <f>IF('oppシート問い（1年）'!C17&gt;0,'oppシート問い（1年）'!C17,"")</f>
        <v>大地の変化</v>
      </c>
      <c r="D19" s="8">
        <f>IF('oppシート問い（1年）'!D17&gt;0,'oppシート問い（1年）'!D17,"")</f>
        <v>4</v>
      </c>
      <c r="E19" s="29" t="str">
        <f>IF('oppシート問い（1年）'!E17&gt;0,'oppシート問い（1年）'!E17,"")</f>
        <v>大地の変動</v>
      </c>
      <c r="F19" s="38" t="str">
        <f>IF('oppシート問い（1年）'!F17&gt;0,'oppシート問い（1年）'!F17,"")</f>
        <v>地震と火山との関係を説明しましょう。</v>
      </c>
      <c r="G19" s="6" t="str">
        <f>IF('oppシート問い（1年）'!G17&gt;0,'oppシート問い（1年）'!G17,"")</f>
        <v/>
      </c>
      <c r="H19" s="5" t="str">
        <f t="shared" si="1"/>
        <v>10044</v>
      </c>
    </row>
    <row r="20" spans="1:8" ht="27" customHeight="1">
      <c r="A20" s="5" t="str">
        <f t="shared" si="0"/>
        <v>10045</v>
      </c>
      <c r="B20" s="33">
        <f>IF('oppシート問い（1年）'!B18&gt;0,'oppシート問い（1年）'!B18,"")</f>
        <v>4</v>
      </c>
      <c r="C20" s="63" t="str">
        <f>IF('oppシート問い（1年）'!C18&gt;0,'oppシート問い（1年）'!C18,"")</f>
        <v>大地の変化</v>
      </c>
      <c r="D20" s="34">
        <f>IF('oppシート問い（1年）'!D18&gt;0,'oppシート問い（1年）'!D18,"")</f>
        <v>5</v>
      </c>
      <c r="E20" s="36" t="str">
        <f>IF('oppシート問い（1年）'!E18&gt;0,'oppシート問い（1年）'!E18,"")</f>
        <v>震源はどこか</v>
      </c>
      <c r="F20" s="35" t="str">
        <f>IF('oppシート問い（1年）'!F18&gt;0,'oppシート問い（1年）'!F18,"")</f>
        <v/>
      </c>
      <c r="G20" s="35" t="str">
        <f>IF('oppシート問い（1年）'!G18&gt;0,'oppシート問い（1年）'!G18,"")</f>
        <v/>
      </c>
      <c r="H20" s="5" t="str">
        <f t="shared" si="1"/>
        <v>10045</v>
      </c>
    </row>
    <row r="21" spans="1:8" ht="27" customHeight="1">
      <c r="A21" s="5" t="str">
        <f t="shared" si="0"/>
        <v>100</v>
      </c>
      <c r="B21" s="9" t="str">
        <f>IF('oppシート問い（1年）'!B19&gt;0,'oppシート問い（1年）'!B19,"")</f>
        <v/>
      </c>
      <c r="C21" s="28" t="str">
        <f>IF('oppシート問い（1年）'!C19&gt;0,'oppシート問い（1年）'!C19,"")</f>
        <v/>
      </c>
      <c r="D21" s="8" t="str">
        <f>IF('oppシート問い（1年）'!D19&gt;0,'oppシート問い（1年）'!D19,"")</f>
        <v/>
      </c>
      <c r="E21" s="29" t="str">
        <f>IF('oppシート問い（1年）'!E19&gt;0,'oppシート問い（1年）'!E19,"")</f>
        <v/>
      </c>
      <c r="F21" s="38" t="str">
        <f>IF('oppシート問い（1年）'!F19&gt;0,'oppシート問い（1年）'!F19,"")</f>
        <v/>
      </c>
      <c r="G21" s="6" t="str">
        <f>IF('oppシート問い（1年）'!G19&gt;0,'oppシート問い（1年）'!G19,"")</f>
        <v/>
      </c>
      <c r="H21" s="5" t="str">
        <f t="shared" si="1"/>
        <v>100</v>
      </c>
    </row>
    <row r="22" spans="1:8" ht="27" customHeight="1">
      <c r="A22" s="5" t="str">
        <f t="shared" si="0"/>
        <v>100</v>
      </c>
      <c r="B22" s="9" t="str">
        <f>IF('oppシート問い（1年）'!B20&gt;0,'oppシート問い（1年）'!B20,"")</f>
        <v/>
      </c>
      <c r="C22" s="28" t="str">
        <f>IF('oppシート問い（1年）'!C20&gt;0,'oppシート問い（1年）'!C20,"")</f>
        <v/>
      </c>
      <c r="D22" s="8" t="str">
        <f>IF('oppシート問い（1年）'!D20&gt;0,'oppシート問い（1年）'!D20,"")</f>
        <v/>
      </c>
      <c r="E22" s="29" t="str">
        <f>IF('oppシート問い（1年）'!E20&gt;0,'oppシート問い（1年）'!E20,"")</f>
        <v/>
      </c>
      <c r="F22" s="38" t="str">
        <f>IF('oppシート問い（1年）'!F20&gt;0,'oppシート問い（1年）'!F20,"")</f>
        <v/>
      </c>
      <c r="G22" s="6" t="str">
        <f>IF('oppシート問い（1年）'!G20&gt;0,'oppシート問い（1年）'!G20,"")</f>
        <v/>
      </c>
      <c r="H22" s="5" t="str">
        <f t="shared" si="1"/>
        <v>100</v>
      </c>
    </row>
    <row r="23" spans="1:8" ht="27" customHeight="1">
      <c r="A23" s="5" t="str">
        <f t="shared" si="0"/>
        <v>100</v>
      </c>
      <c r="B23" s="9" t="str">
        <f>IF('oppシート問い（1年）'!B21&gt;0,'oppシート問い（1年）'!B21,"")</f>
        <v/>
      </c>
      <c r="C23" s="28" t="str">
        <f>IF('oppシート問い（1年）'!C21&gt;0,'oppシート問い（1年）'!C21,"")</f>
        <v/>
      </c>
      <c r="D23" s="8" t="str">
        <f>IF('oppシート問い（1年）'!D21&gt;0,'oppシート問い（1年）'!D21,"")</f>
        <v/>
      </c>
      <c r="E23" s="29" t="str">
        <f>IF('oppシート問い（1年）'!E21&gt;0,'oppシート問い（1年）'!E21,"")</f>
        <v/>
      </c>
      <c r="F23" s="38" t="str">
        <f>IF('oppシート問い（1年）'!F21&gt;0,'oppシート問い（1年）'!F21,"")</f>
        <v/>
      </c>
      <c r="G23" s="6" t="str">
        <f>IF('oppシート問い（1年）'!G21&gt;0,'oppシート問い（1年）'!G21,"")</f>
        <v/>
      </c>
      <c r="H23" s="5" t="str">
        <f t="shared" si="1"/>
        <v>100</v>
      </c>
    </row>
    <row r="24" spans="1:8" ht="27" customHeight="1">
      <c r="A24" s="5" t="str">
        <f t="shared" si="0"/>
        <v>100</v>
      </c>
      <c r="B24" s="9" t="str">
        <f>IF('oppシート問い（1年）'!B22&gt;0,'oppシート問い（1年）'!B22,"")</f>
        <v/>
      </c>
      <c r="C24" s="28" t="str">
        <f>IF('oppシート問い（1年）'!C22&gt;0,'oppシート問い（1年）'!C22,"")</f>
        <v/>
      </c>
      <c r="D24" s="8" t="str">
        <f>IF('oppシート問い（1年）'!D22&gt;0,'oppシート問い（1年）'!D22,"")</f>
        <v/>
      </c>
      <c r="E24" s="29" t="str">
        <f>IF('oppシート問い（1年）'!E22&gt;0,'oppシート問い（1年）'!E22,"")</f>
        <v/>
      </c>
      <c r="F24" s="38" t="str">
        <f>IF('oppシート問い（1年）'!F22&gt;0,'oppシート問い（1年）'!F22,"")</f>
        <v/>
      </c>
      <c r="G24" s="6" t="str">
        <f>IF('oppシート問い（1年）'!G22&gt;0,'oppシート問い（1年）'!G22,"")</f>
        <v/>
      </c>
      <c r="H24" s="5" t="str">
        <f t="shared" si="1"/>
        <v>100</v>
      </c>
    </row>
    <row r="25" spans="1:8" ht="27" customHeight="1">
      <c r="A25" s="5" t="str">
        <f t="shared" si="0"/>
        <v>100</v>
      </c>
      <c r="B25" s="9" t="str">
        <f>IF('oppシート問い（1年）'!B23&gt;0,'oppシート問い（1年）'!B23,"")</f>
        <v/>
      </c>
      <c r="C25" s="28" t="str">
        <f>IF('oppシート問い（1年）'!C23&gt;0,'oppシート問い（1年）'!C23,"")</f>
        <v/>
      </c>
      <c r="D25" s="8" t="str">
        <f>IF('oppシート問い（1年）'!D23&gt;0,'oppシート問い（1年）'!D23,"")</f>
        <v/>
      </c>
      <c r="E25" s="29" t="str">
        <f>IF('oppシート問い（1年）'!E23&gt;0,'oppシート問い（1年）'!E23,"")</f>
        <v/>
      </c>
      <c r="F25" s="38" t="str">
        <f>IF('oppシート問い（1年）'!F23&gt;0,'oppシート問い（1年）'!F23,"")</f>
        <v/>
      </c>
      <c r="G25" s="6" t="str">
        <f>IF('oppシート問い（1年）'!G23&gt;0,'oppシート問い（1年）'!G23,"")</f>
        <v/>
      </c>
      <c r="H25" s="5" t="str">
        <f t="shared" si="1"/>
        <v>100</v>
      </c>
    </row>
    <row r="26" spans="1:8" ht="27" customHeight="1">
      <c r="A26" s="5" t="str">
        <f t="shared" si="0"/>
        <v>100</v>
      </c>
      <c r="B26" s="9" t="str">
        <f>IF('oppシート問い（1年）'!B24&gt;0,'oppシート問い（1年）'!B24,"")</f>
        <v/>
      </c>
      <c r="C26" s="28" t="str">
        <f>IF('oppシート問い（1年）'!C24&gt;0,'oppシート問い（1年）'!C24,"")</f>
        <v/>
      </c>
      <c r="D26" s="8" t="str">
        <f>IF('oppシート問い（1年）'!D24&gt;0,'oppシート問い（1年）'!D24,"")</f>
        <v/>
      </c>
      <c r="E26" s="29" t="str">
        <f>IF('oppシート問い（1年）'!E24&gt;0,'oppシート問い（1年）'!E24,"")</f>
        <v/>
      </c>
      <c r="F26" s="38" t="str">
        <f>IF('oppシート問い（1年）'!F24&gt;0,'oppシート問い（1年）'!F24,"")</f>
        <v/>
      </c>
      <c r="G26" s="6" t="str">
        <f>IF('oppシート問い（1年）'!G24&gt;0,'oppシート問い（1年）'!G24,"")</f>
        <v/>
      </c>
      <c r="H26" s="5" t="str">
        <f t="shared" si="1"/>
        <v>100</v>
      </c>
    </row>
    <row r="27" spans="1:8" ht="27" customHeight="1">
      <c r="A27" s="5" t="str">
        <f t="shared" si="0"/>
        <v>100</v>
      </c>
      <c r="B27" s="9" t="str">
        <f>IF('oppシート問い（1年）'!B25&gt;0,'oppシート問い（1年）'!B25,"")</f>
        <v/>
      </c>
      <c r="C27" s="28" t="str">
        <f>IF('oppシート問い（1年）'!C25&gt;0,'oppシート問い（1年）'!C25,"")</f>
        <v/>
      </c>
      <c r="D27" s="8" t="str">
        <f>IF('oppシート問い（1年）'!D25&gt;0,'oppシート問い（1年）'!D25,"")</f>
        <v/>
      </c>
      <c r="E27" s="29" t="str">
        <f>IF('oppシート問い（1年）'!E25&gt;0,'oppシート問い（1年）'!E25,"")</f>
        <v/>
      </c>
      <c r="F27" s="38" t="str">
        <f>IF('oppシート問い（1年）'!F25&gt;0,'oppシート問い（1年）'!F25,"")</f>
        <v/>
      </c>
      <c r="G27" s="6" t="str">
        <f>IF('oppシート問い（1年）'!G25&gt;0,'oppシート問い（1年）'!G25,"")</f>
        <v/>
      </c>
      <c r="H27" s="5" t="str">
        <f t="shared" si="1"/>
        <v>100</v>
      </c>
    </row>
    <row r="28" spans="1:8" ht="27" customHeight="1">
      <c r="A28" s="5" t="str">
        <f t="shared" si="0"/>
        <v>100</v>
      </c>
      <c r="B28" s="9" t="str">
        <f>IF('oppシート問い（1年）'!B26&gt;0,'oppシート問い（1年）'!B26,"")</f>
        <v/>
      </c>
      <c r="C28" s="28" t="str">
        <f>IF('oppシート問い（1年）'!C26&gt;0,'oppシート問い（1年）'!C26,"")</f>
        <v/>
      </c>
      <c r="D28" s="8" t="str">
        <f>IF('oppシート問い（1年）'!D26&gt;0,'oppシート問い（1年）'!D26,"")</f>
        <v/>
      </c>
      <c r="E28" s="29" t="str">
        <f>IF('oppシート問い（1年）'!E26&gt;0,'oppシート問い（1年）'!E26,"")</f>
        <v/>
      </c>
      <c r="F28" s="38" t="str">
        <f>IF('oppシート問い（1年）'!F26&gt;0,'oppシート問い（1年）'!F26,"")</f>
        <v/>
      </c>
      <c r="G28" s="6" t="str">
        <f>IF('oppシート問い（1年）'!G26&gt;0,'oppシート問い（1年）'!G26,"")</f>
        <v/>
      </c>
      <c r="H28" s="5" t="str">
        <f t="shared" si="1"/>
        <v>100</v>
      </c>
    </row>
    <row r="29" spans="1:8" ht="27" customHeight="1" thickBot="1">
      <c r="A29" s="5" t="str">
        <f t="shared" si="0"/>
        <v>100</v>
      </c>
      <c r="B29" s="10" t="str">
        <f>IF('oppシート問い（1年）'!B27&gt;0,'oppシート問い（1年）'!B27,"")</f>
        <v/>
      </c>
      <c r="C29" s="39" t="str">
        <f>IF('oppシート問い（1年）'!C27&gt;0,'oppシート問い（1年）'!C27,"")</f>
        <v/>
      </c>
      <c r="D29" s="12" t="str">
        <f>IF('oppシート問い（1年）'!D27&gt;0,'oppシート問い（1年）'!D27,"")</f>
        <v/>
      </c>
      <c r="E29" s="30" t="str">
        <f>IF('oppシート問い（1年）'!E27&gt;0,'oppシート問い（1年）'!E27,"")</f>
        <v/>
      </c>
      <c r="F29" s="13" t="str">
        <f>IF('oppシート問い（1年）'!F27&gt;0,'oppシート問い（1年）'!F27,"")</f>
        <v/>
      </c>
      <c r="G29" s="13" t="str">
        <f>IF('oppシート問い（1年）'!G27&gt;0,'oppシート問い（1年）'!G27,"")</f>
        <v/>
      </c>
      <c r="H29" s="5" t="str">
        <f t="shared" si="1"/>
        <v>100</v>
      </c>
    </row>
    <row r="30" spans="1:8" ht="27" customHeight="1" thickTop="1">
      <c r="A30" s="5" t="str">
        <f>200&amp;$B30&amp;$D30</f>
        <v>20011</v>
      </c>
      <c r="B30" s="9">
        <f>IF('oppシート問い (２年)'!B3&gt;0,'oppシート問い (２年)'!B3,"")</f>
        <v>1</v>
      </c>
      <c r="C30" s="28" t="str">
        <f>IF('oppシート問い (２年)'!C3&gt;0,'oppシート問い (２年)'!C3,"")</f>
        <v>化学変化と原子・分子</v>
      </c>
      <c r="D30" s="8">
        <f>IF('oppシート問い (２年)'!D3&gt;0,'oppシート問い (２年)'!D3,"")</f>
        <v>1</v>
      </c>
      <c r="E30" s="29" t="str">
        <f>IF('oppシート問い (２年)'!E3&gt;0,'oppシート問い (２年)'!E3,"")</f>
        <v>物質の成り立ち</v>
      </c>
      <c r="F30" s="29" t="str">
        <f>IF('oppシート問い (２年)'!F3&gt;0,'oppシート問い (２年)'!F3,"")</f>
        <v>化学変化とはどんな変化か説明しましょう。</v>
      </c>
      <c r="G30" s="6" t="str">
        <f>IF('oppシート問い (２年)'!G3&gt;0,'oppシート問い (２年)'!G3,"")</f>
        <v/>
      </c>
      <c r="H30" s="5" t="str">
        <f>200&amp;$B30&amp;$D30</f>
        <v>20011</v>
      </c>
    </row>
    <row r="31" spans="1:8" ht="39.75" customHeight="1">
      <c r="A31" s="5" t="str">
        <f t="shared" ref="A31:A54" si="2">200&amp;$B31&amp;$D31</f>
        <v>20012</v>
      </c>
      <c r="B31" s="9">
        <f>IF('oppシート問い (２年)'!B4&gt;0,'oppシート問い (２年)'!B4,"")</f>
        <v>1</v>
      </c>
      <c r="C31" s="28" t="str">
        <f>IF('oppシート問い (２年)'!C4&gt;0,'oppシート問い (２年)'!C4,"")</f>
        <v>化学変化と原子・分子</v>
      </c>
      <c r="D31" s="8">
        <f>IF('oppシート問い (２年)'!D4&gt;0,'oppシート問い (２年)'!D4,"")</f>
        <v>2</v>
      </c>
      <c r="E31" s="29" t="str">
        <f>IF('oppシート問い (２年)'!E4&gt;0,'oppシート問い (２年)'!E4,"")</f>
        <v>いろいろな化学変化</v>
      </c>
      <c r="F31" s="29" t="str">
        <f>IF('oppシート問い (２年)'!F4&gt;0,'oppシート問い (２年)'!F4,"")</f>
        <v>鉄が空気中でさびるのはなぜだろうか、説明しましょう。</v>
      </c>
      <c r="G31" s="6" t="str">
        <f>IF('oppシート問い (２年)'!G4&gt;0,'oppシート問い (２年)'!G4,"")</f>
        <v/>
      </c>
      <c r="H31" s="5" t="str">
        <f t="shared" ref="H31:H54" si="3">200&amp;$B31&amp;$D31</f>
        <v>20012</v>
      </c>
    </row>
    <row r="32" spans="1:8" ht="27" customHeight="1">
      <c r="A32" s="5" t="str">
        <f t="shared" si="2"/>
        <v>20013</v>
      </c>
      <c r="B32" s="9">
        <f>IF('oppシート問い (２年)'!B5&gt;0,'oppシート問い (２年)'!B5,"")</f>
        <v>1</v>
      </c>
      <c r="C32" s="28" t="str">
        <f>IF('oppシート問い (２年)'!C5&gt;0,'oppシート問い (２年)'!C5,"")</f>
        <v>化学変化と原子・分子</v>
      </c>
      <c r="D32" s="8">
        <f>IF('oppシート問い (２年)'!D5&gt;0,'oppシート問い (２年)'!D5,"")</f>
        <v>3</v>
      </c>
      <c r="E32" s="29" t="str">
        <f>IF('oppシート問い (２年)'!E5&gt;0,'oppシート問い (２年)'!E5,"")</f>
        <v>化学変化と物質の質量</v>
      </c>
      <c r="F32" s="29" t="str">
        <f>IF('oppシート問い (２年)'!F5&gt;0,'oppシート問い (２年)'!F5,"")</f>
        <v>スチールウールを空気中で加熱するとどのような変化が起きるか説明しましょう。</v>
      </c>
      <c r="G32" s="6" t="str">
        <f>IF('oppシート問い (２年)'!G5&gt;0,'oppシート問い (２年)'!G5,"")</f>
        <v/>
      </c>
      <c r="H32" s="5" t="str">
        <f t="shared" si="3"/>
        <v>20013</v>
      </c>
    </row>
    <row r="33" spans="1:8" ht="27" customHeight="1">
      <c r="A33" s="5" t="str">
        <f t="shared" si="2"/>
        <v>20014</v>
      </c>
      <c r="B33" s="9">
        <f>IF('oppシート問い (２年)'!B6&gt;0,'oppシート問い (２年)'!B6,"")</f>
        <v>1</v>
      </c>
      <c r="C33" s="28" t="str">
        <f>IF('oppシート問い (２年)'!C6&gt;0,'oppシート問い (２年)'!C6,"")</f>
        <v>化学変化と原子・分子</v>
      </c>
      <c r="D33" s="8">
        <f>IF('oppシート問い (２年)'!D6&gt;0,'oppシート問い (２年)'!D6,"")</f>
        <v>4</v>
      </c>
      <c r="E33" s="29" t="str">
        <f>IF('oppシート問い (２年)'!E6&gt;0,'oppシート問い (２年)'!E6,"")</f>
        <v>化学変化と熱の出入り</v>
      </c>
      <c r="F33" s="29" t="str">
        <f>IF('oppシート問い (２年)'!F6&gt;0,'oppシート問い (２年)'!F6,"")</f>
        <v>市販のインスタントカイロを開封すると暖かくなるのはなぜか説明しましょう。</v>
      </c>
      <c r="G33" s="6" t="str">
        <f>IF('oppシート問い (２年)'!G6&gt;0,'oppシート問い (２年)'!G6,"")</f>
        <v/>
      </c>
      <c r="H33" s="5" t="str">
        <f t="shared" si="3"/>
        <v>20014</v>
      </c>
    </row>
    <row r="34" spans="1:8" ht="19.5" thickBot="1">
      <c r="A34" s="5" t="str">
        <f t="shared" si="2"/>
        <v>20015</v>
      </c>
      <c r="B34" s="10">
        <f>IF('oppシート問い (２年)'!B7&gt;0,'oppシート問い (２年)'!B7,"")</f>
        <v>1</v>
      </c>
      <c r="C34" s="39" t="str">
        <f>IF('oppシート問い (２年)'!C7&gt;0,'oppシート問い (２年)'!C7,"")</f>
        <v>化学変化と原子・分子</v>
      </c>
      <c r="D34" s="12">
        <f>IF('oppシート問い (２年)'!D7&gt;0,'oppシート問い (２年)'!D7,"")</f>
        <v>5</v>
      </c>
      <c r="E34" s="30" t="str">
        <f>IF('oppシート問い (２年)'!E7&gt;0,'oppシート問い (２年)'!E7,"")</f>
        <v>原子をもとに説明しよう</v>
      </c>
      <c r="F34" s="30" t="str">
        <f>IF('oppシート問い (２年)'!F7&gt;0,'oppシート問い (２年)'!F7,"")</f>
        <v>水中で花火は燃えるだろうか、説明しましょう。</v>
      </c>
      <c r="G34" s="13" t="str">
        <f>IF('oppシート問い (２年)'!G7&gt;0,'oppシート問い (２年)'!G7,"")</f>
        <v/>
      </c>
      <c r="H34" s="5" t="str">
        <f t="shared" si="3"/>
        <v>20015</v>
      </c>
    </row>
    <row r="35" spans="1:8" ht="19.5" thickTop="1">
      <c r="A35" s="5" t="str">
        <f t="shared" si="2"/>
        <v>20021</v>
      </c>
      <c r="B35" s="14">
        <f>IF('oppシート問い (２年)'!B8&gt;0,'oppシート問い (２年)'!B8,"")</f>
        <v>2</v>
      </c>
      <c r="C35" s="31" t="str">
        <f>IF('oppシート問い (２年)'!C8&gt;0,'oppシート問い (２年)'!C8,"")</f>
        <v>動物の生活と生物の進化</v>
      </c>
      <c r="D35" s="16">
        <f>IF('oppシート問い (２年)'!D8&gt;0,'oppシート問い (２年)'!D8,"")</f>
        <v>1</v>
      </c>
      <c r="E35" s="32" t="str">
        <f>IF('oppシート問い (２年)'!E8&gt;0,'oppシート問い (２年)'!E8,"")</f>
        <v>細胞のつくりとはたらき</v>
      </c>
      <c r="F35" s="32" t="str">
        <f>IF('oppシート問い (２年)'!F8&gt;0,'oppシート問い (２年)'!F8,"")</f>
        <v>「細胞」と何か，説明しましょう。</v>
      </c>
      <c r="G35" s="17" t="str">
        <f>IF('oppシート問い (２年)'!G8&gt;0,'oppシート問い (２年)'!G8,"")</f>
        <v/>
      </c>
      <c r="H35" s="5" t="str">
        <f t="shared" si="3"/>
        <v>20021</v>
      </c>
    </row>
    <row r="36" spans="1:8">
      <c r="A36" s="5" t="str">
        <f t="shared" si="2"/>
        <v>20022</v>
      </c>
      <c r="B36" s="14">
        <f>IF('oppシート問い (２年)'!B9&gt;0,'oppシート問い (２年)'!B9,"")</f>
        <v>2</v>
      </c>
      <c r="C36" s="31" t="str">
        <f>IF('oppシート問い (２年)'!C9&gt;0,'oppシート問い (２年)'!C9,"")</f>
        <v>動物の生活と生物の進化</v>
      </c>
      <c r="D36" s="16">
        <f>IF('oppシート問い (２年)'!D9&gt;0,'oppシート問い (２年)'!D9,"")</f>
        <v>2</v>
      </c>
      <c r="E36" s="32" t="str">
        <f>IF('oppシート問い (２年)'!E9&gt;0,'oppシート問い (２年)'!E9,"")</f>
        <v>生命を維持するはたらき</v>
      </c>
      <c r="F36" s="32" t="str">
        <f>IF('oppシート問い (２年)'!F9&gt;0,'oppシート問い (２年)'!F9,"")</f>
        <v>人間が生きていくために必要なしくみは何だろうか。説明しましょう。</v>
      </c>
      <c r="G36" s="17" t="str">
        <f>IF('oppシート問い (２年)'!G9&gt;0,'oppシート問い (２年)'!G9,"")</f>
        <v/>
      </c>
      <c r="H36" s="5" t="str">
        <f t="shared" si="3"/>
        <v>20022</v>
      </c>
    </row>
    <row r="37" spans="1:8">
      <c r="A37" s="5" t="str">
        <f t="shared" si="2"/>
        <v>20023</v>
      </c>
      <c r="B37" s="14">
        <f>IF('oppシート問い (２年)'!B10&gt;0,'oppシート問い (２年)'!B10,"")</f>
        <v>2</v>
      </c>
      <c r="C37" s="31" t="str">
        <f>IF('oppシート問い (２年)'!C10&gt;0,'oppシート問い (２年)'!C10,"")</f>
        <v>動物の生活と生物の進化</v>
      </c>
      <c r="D37" s="16">
        <f>IF('oppシート問い (２年)'!D10&gt;0,'oppシート問い (２年)'!D10,"")</f>
        <v>3</v>
      </c>
      <c r="E37" s="32" t="str">
        <f>IF('oppシート問い (２年)'!E10&gt;0,'oppシート問い (２年)'!E10,"")</f>
        <v>行動のしくみ</v>
      </c>
      <c r="F37" s="32" t="str">
        <f>IF('oppシート問い (２年)'!F10&gt;0,'oppシート問い (２年)'!F10,"")</f>
        <v>動物が運動する時必要なはたらきは何だろうか、説明しましょう。</v>
      </c>
      <c r="G37" s="17" t="str">
        <f>IF('oppシート問い (２年)'!G10&gt;0,'oppシート問い (２年)'!G10,"")</f>
        <v/>
      </c>
      <c r="H37" s="5" t="str">
        <f t="shared" si="3"/>
        <v>20023</v>
      </c>
    </row>
    <row r="38" spans="1:8">
      <c r="A38" s="5" t="str">
        <f t="shared" si="2"/>
        <v>20024</v>
      </c>
      <c r="B38" s="9">
        <f>IF('oppシート問い (２年)'!B11&gt;0,'oppシート問い (２年)'!B11,"")</f>
        <v>2</v>
      </c>
      <c r="C38" s="31" t="str">
        <f>IF('oppシート問い (２年)'!C11&gt;0,'oppシート問い (２年)'!C11,"")</f>
        <v>動物の生活と生物の進化</v>
      </c>
      <c r="D38" s="8">
        <f>IF('oppシート問い (２年)'!D11&gt;0,'oppシート問い (２年)'!D11,"")</f>
        <v>4</v>
      </c>
      <c r="E38" s="29" t="str">
        <f>IF('oppシート問い (２年)'!E11&gt;0,'oppシート問い (２年)'!E11,"")</f>
        <v>動物のなかま</v>
      </c>
      <c r="F38" s="29" t="str">
        <f>IF('oppシート問い (２年)'!F11&gt;0,'oppシート問い (２年)'!F11,"")</f>
        <v>動物の種類を分けるとき、何の違いだろうか、説明しましょう。</v>
      </c>
      <c r="G38" s="6" t="str">
        <f>IF('oppシート問い (２年)'!G11&gt;0,'oppシート問い (２年)'!G11,"")</f>
        <v/>
      </c>
      <c r="H38" s="5" t="str">
        <f t="shared" si="3"/>
        <v>20024</v>
      </c>
    </row>
    <row r="39" spans="1:8">
      <c r="A39" s="5" t="str">
        <f t="shared" si="2"/>
        <v>20025</v>
      </c>
      <c r="B39" s="33">
        <f>IF('oppシート問い (２年)'!B12&gt;0,'oppシート問い (２年)'!B12,"")</f>
        <v>2</v>
      </c>
      <c r="C39" s="31" t="str">
        <f>IF('oppシート問い (２年)'!C12&gt;0,'oppシート問い (２年)'!C12,"")</f>
        <v>動物の生活と生物の進化</v>
      </c>
      <c r="D39" s="34">
        <f>IF('oppシート問い (２年)'!D12&gt;0,'oppシート問い (２年)'!D12,"")</f>
        <v>5</v>
      </c>
      <c r="E39" s="36" t="str">
        <f>IF('oppシート問い (２年)'!E12&gt;0,'oppシート問い (２年)'!E12,"")</f>
        <v>生物の進化</v>
      </c>
      <c r="F39" s="36" t="str">
        <f>IF('oppシート問い (２年)'!F12&gt;0,'oppシート問い (２年)'!F12,"")</f>
        <v>地球が誕生してから今まで生き延びた生物はいるだろうか。その理由を説明しましょう。</v>
      </c>
      <c r="G39" s="35" t="str">
        <f>IF('oppシート問い (２年)'!G12&gt;0,'oppシート問い (２年)'!G12,"")</f>
        <v/>
      </c>
      <c r="H39" s="5" t="str">
        <f t="shared" si="3"/>
        <v>20025</v>
      </c>
    </row>
    <row r="40" spans="1:8" ht="19.5" thickBot="1">
      <c r="A40" s="5" t="str">
        <f t="shared" si="2"/>
        <v>20026</v>
      </c>
      <c r="B40" s="10">
        <f>IF('oppシート問い (２年)'!B13&gt;0,'oppシート問い (２年)'!B13,"")</f>
        <v>2</v>
      </c>
      <c r="C40" s="39" t="str">
        <f>IF('oppシート問い (２年)'!C13&gt;0,'oppシート問い (２年)'!C13,"")</f>
        <v>動物の生活と生物の進化</v>
      </c>
      <c r="D40" s="12">
        <f>IF('oppシート問い (２年)'!D13&gt;0,'oppシート問い (２年)'!D13,"")</f>
        <v>6</v>
      </c>
      <c r="E40" s="30" t="str">
        <f>IF('oppシート問い (２年)'!E13&gt;0,'oppシート問い (２年)'!E13,"")</f>
        <v>酸素のはたらきを調べよう</v>
      </c>
      <c r="F40" s="30" t="str">
        <f>IF('oppシート問い (２年)'!F13&gt;0,'oppシート問い (２年)'!F13,"")</f>
        <v>酵素の働きを説明しましょう</v>
      </c>
      <c r="G40" s="13" t="str">
        <f>IF('oppシート問い (２年)'!G13&gt;0,'oppシート問い (２年)'!G13,"")</f>
        <v/>
      </c>
      <c r="H40" s="5" t="str">
        <f t="shared" si="3"/>
        <v>20026</v>
      </c>
    </row>
    <row r="41" spans="1:8" ht="19.5" thickTop="1">
      <c r="A41" s="5" t="str">
        <f t="shared" si="2"/>
        <v>20031</v>
      </c>
      <c r="B41" s="14">
        <f>IF('oppシート問い (２年)'!B14&gt;0,'oppシート問い (２年)'!B14,"")</f>
        <v>3</v>
      </c>
      <c r="C41" s="31" t="str">
        <f>IF('oppシート問い (２年)'!C14&gt;0,'oppシート問い (２年)'!C14,"")</f>
        <v>電流とその利用</v>
      </c>
      <c r="D41" s="16">
        <f>IF('oppシート問い (２年)'!D14&gt;0,'oppシート問い (２年)'!D14,"")</f>
        <v>1</v>
      </c>
      <c r="E41" s="32" t="str">
        <f>IF('oppシート問い (２年)'!E14&gt;0,'oppシート問い (２年)'!E14,"")</f>
        <v>電流と回路</v>
      </c>
      <c r="F41" s="32" t="str">
        <f>IF('oppシート問い (２年)'!F14&gt;0,'oppシート問い (２年)'!F14,"")</f>
        <v>「電気」の正体は何か，説明しましょう。</v>
      </c>
      <c r="G41" s="21" t="str">
        <f>IF('oppシート問い (２年)'!G14&gt;0,'oppシート問い (２年)'!G14,"")</f>
        <v/>
      </c>
      <c r="H41" s="5" t="str">
        <f t="shared" si="3"/>
        <v>20031</v>
      </c>
    </row>
    <row r="42" spans="1:8">
      <c r="A42" s="5" t="str">
        <f t="shared" si="2"/>
        <v>20032</v>
      </c>
      <c r="B42" s="9">
        <f>IF('oppシート問い (２年)'!B15&gt;0,'oppシート問い (２年)'!B15,"")</f>
        <v>3</v>
      </c>
      <c r="C42" s="31" t="str">
        <f>IF('oppシート問い (２年)'!C15&gt;0,'oppシート問い (２年)'!C15,"")</f>
        <v>電流とその利用</v>
      </c>
      <c r="D42" s="8">
        <f>IF('oppシート問い (２年)'!D15&gt;0,'oppシート問い (２年)'!D15,"")</f>
        <v>2</v>
      </c>
      <c r="E42" s="29" t="str">
        <f>IF('oppシート問い (２年)'!E15&gt;0,'oppシート問い (２年)'!E15,"")</f>
        <v>静電気と電子</v>
      </c>
      <c r="F42" s="29" t="str">
        <f>IF('oppシート問い (２年)'!F15&gt;0,'oppシート問い (２年)'!F15,"")</f>
        <v>なぜ静電気が起きるのか説明しましょう。</v>
      </c>
      <c r="G42" s="6" t="str">
        <f>IF('oppシート問い (２年)'!G15&gt;0,'oppシート問い (２年)'!G15,"")</f>
        <v/>
      </c>
      <c r="H42" s="5" t="str">
        <f t="shared" si="3"/>
        <v>20032</v>
      </c>
    </row>
    <row r="43" spans="1:8">
      <c r="A43" s="5" t="str">
        <f t="shared" si="2"/>
        <v>20033</v>
      </c>
      <c r="B43" s="33">
        <f>IF('oppシート問い (２年)'!B16&gt;0,'oppシート問い (２年)'!B16,"")</f>
        <v>3</v>
      </c>
      <c r="C43" s="31" t="str">
        <f>IF('oppシート問い (２年)'!C16&gt;0,'oppシート問い (２年)'!C16,"")</f>
        <v>電流とその利用</v>
      </c>
      <c r="D43" s="34">
        <f>IF('oppシート問い (２年)'!D16&gt;0,'oppシート問い (２年)'!D16,"")</f>
        <v>3</v>
      </c>
      <c r="E43" s="36" t="str">
        <f>IF('oppシート問い (２年)'!E16&gt;0,'oppシート問い (２年)'!E16,"")</f>
        <v>電流と磁界</v>
      </c>
      <c r="F43" s="36" t="str">
        <f>IF('oppシート問い (２年)'!F16&gt;0,'oppシート問い (２年)'!F16,"")</f>
        <v>電車に乗るときICカードを通すと通れるのはなぜだろうか、説明しましょう。</v>
      </c>
      <c r="G43" s="35" t="str">
        <f>IF('oppシート問い (２年)'!G16&gt;0,'oppシート問い (２年)'!G16,"")</f>
        <v/>
      </c>
      <c r="H43" s="5" t="str">
        <f t="shared" si="3"/>
        <v>20033</v>
      </c>
    </row>
    <row r="44" spans="1:8" ht="19.5" thickBot="1">
      <c r="A44" s="5" t="str">
        <f t="shared" si="2"/>
        <v>20034</v>
      </c>
      <c r="B44" s="10">
        <f>IF('oppシート問い (２年)'!B17&gt;0,'oppシート問い (２年)'!B17,"")</f>
        <v>3</v>
      </c>
      <c r="C44" s="39" t="str">
        <f>IF('oppシート問い (２年)'!C17&gt;0,'oppシート問い (２年)'!C17,"")</f>
        <v>電流とその利用</v>
      </c>
      <c r="D44" s="12">
        <f>IF('oppシート問い (２年)'!D17&gt;0,'oppシート問い (２年)'!D17,"")</f>
        <v>4</v>
      </c>
      <c r="E44" s="30" t="str">
        <f>IF('oppシート問い (２年)'!E17&gt;0,'oppシート問い (２年)'!E17,"")</f>
        <v>抵抗の大きさを考える</v>
      </c>
      <c r="F44" s="13" t="str">
        <f>IF('oppシート問い (２年)'!F17&gt;0,'oppシート問い (２年)'!F17,"")</f>
        <v/>
      </c>
      <c r="G44" s="13" t="str">
        <f>IF('oppシート問い (２年)'!G17&gt;0,'oppシート問い (２年)'!G17,"")</f>
        <v/>
      </c>
      <c r="H44" s="5" t="str">
        <f t="shared" si="3"/>
        <v>20034</v>
      </c>
    </row>
    <row r="45" spans="1:8" ht="19.5" thickTop="1">
      <c r="A45" s="5" t="str">
        <f t="shared" si="2"/>
        <v>20041</v>
      </c>
      <c r="B45" s="14">
        <f>IF('oppシート問い (２年)'!B18&gt;0,'oppシート問い (２年)'!B18,"")</f>
        <v>4</v>
      </c>
      <c r="C45" s="31" t="str">
        <f>IF('oppシート問い (２年)'!C18&gt;0,'oppシート問い (２年)'!C18,"")</f>
        <v>気象のしくみと天気の変化</v>
      </c>
      <c r="D45" s="16">
        <f>IF('oppシート問い (２年)'!D18&gt;0,'oppシート問い (２年)'!D18,"")</f>
        <v>1</v>
      </c>
      <c r="E45" s="32" t="str">
        <f>IF('oppシート問い (２年)'!E18&gt;0,'oppシート問い (２年)'!E18,"")</f>
        <v>気象観測</v>
      </c>
      <c r="F45" s="32" t="str">
        <f>IF('oppシート問い (２年)'!F18&gt;0,'oppシート問い (２年)'!F18,"")</f>
        <v>晴れの日と雨の日との違いを説明しましょう。</v>
      </c>
      <c r="G45" s="17" t="str">
        <f>IF('oppシート問い (２年)'!G18&gt;0,'oppシート問い (２年)'!G18,"")</f>
        <v/>
      </c>
      <c r="H45" s="5" t="str">
        <f t="shared" si="3"/>
        <v>20041</v>
      </c>
    </row>
    <row r="46" spans="1:8">
      <c r="A46" s="5" t="str">
        <f t="shared" si="2"/>
        <v>20042</v>
      </c>
      <c r="B46" s="9">
        <f>IF('oppシート問い (２年)'!B19&gt;0,'oppシート問い (２年)'!B19,"")</f>
        <v>4</v>
      </c>
      <c r="C46" s="31" t="str">
        <f>IF('oppシート問い (２年)'!C19&gt;0,'oppシート問い (２年)'!C19,"")</f>
        <v>気象のしくみと天気の変化</v>
      </c>
      <c r="D46" s="8">
        <f>IF('oppシート問い (２年)'!D19&gt;0,'oppシート問い (２年)'!D19,"")</f>
        <v>2</v>
      </c>
      <c r="E46" s="29" t="str">
        <f>IF('oppシート問い (２年)'!E19&gt;0,'oppシート問い (２年)'!E19,"")</f>
        <v>大気中の水蒸気の変化</v>
      </c>
      <c r="F46" s="29" t="str">
        <f>IF('oppシート問い (２年)'!F19&gt;0,'oppシート問い (２年)'!F19,"")</f>
        <v>雲や雨の正体は何だろうか,説明しましょう。</v>
      </c>
      <c r="G46" s="6" t="str">
        <f>IF('oppシート問い (２年)'!G19&gt;0,'oppシート問い (２年)'!G19,"")</f>
        <v/>
      </c>
      <c r="H46" s="5" t="str">
        <f t="shared" si="3"/>
        <v>20042</v>
      </c>
    </row>
    <row r="47" spans="1:8">
      <c r="A47" s="5" t="str">
        <f t="shared" si="2"/>
        <v>20043</v>
      </c>
      <c r="B47" s="9">
        <f>IF('oppシート問い (２年)'!B20&gt;0,'oppシート問い (２年)'!B20,"")</f>
        <v>4</v>
      </c>
      <c r="C47" s="31" t="str">
        <f>IF('oppシート問い (２年)'!C20&gt;0,'oppシート問い (２年)'!C20,"")</f>
        <v>気象のしくみと天気の変化</v>
      </c>
      <c r="D47" s="8">
        <f>IF('oppシート問い (２年)'!D20&gt;0,'oppシート問い (２年)'!D20,"")</f>
        <v>3</v>
      </c>
      <c r="E47" s="29" t="str">
        <f>IF('oppシート問い (２年)'!E20&gt;0,'oppシート問い (２年)'!E20,"")</f>
        <v>前線の通過と天気の変化</v>
      </c>
      <c r="F47" s="29" t="str">
        <f>IF('oppシート問い (２年)'!F20&gt;0,'oppシート問い (２年)'!F20,"")</f>
        <v>前線が通過するとき、天気の変化が見られるのはなぜだろうか、説明しましょう。</v>
      </c>
      <c r="G47" s="6" t="str">
        <f>IF('oppシート問い (２年)'!G20&gt;0,'oppシート問い (２年)'!G20,"")</f>
        <v/>
      </c>
      <c r="H47" s="5" t="str">
        <f t="shared" si="3"/>
        <v>20043</v>
      </c>
    </row>
    <row r="48" spans="1:8">
      <c r="A48" s="5" t="str">
        <f t="shared" si="2"/>
        <v>20044</v>
      </c>
      <c r="B48" s="9">
        <f>IF('oppシート問い (２年)'!B21&gt;0,'oppシート問い (２年)'!B21,"")</f>
        <v>4</v>
      </c>
      <c r="C48" s="31" t="str">
        <f>IF('oppシート問い (２年)'!C21&gt;0,'oppシート問い (２年)'!C21,"")</f>
        <v>気象のしくみと天気の変化</v>
      </c>
      <c r="D48" s="8">
        <f>IF('oppシート問い (２年)'!D21&gt;0,'oppシート問い (２年)'!D21,"")</f>
        <v>4</v>
      </c>
      <c r="E48" s="29" t="str">
        <f>IF('oppシート問い (２年)'!E21&gt;0,'oppシート問い (２年)'!E21,"")</f>
        <v>日本の気象</v>
      </c>
      <c r="F48" s="29" t="str">
        <f>IF('oppシート問い (２年)'!F21&gt;0,'oppシート問い (２年)'!F21,"")</f>
        <v>日本に四季があるのはなぜだろうか、説明しましょう。</v>
      </c>
      <c r="G48" s="6" t="str">
        <f>IF('oppシート問い (２年)'!G21&gt;0,'oppシート問い (２年)'!G21,"")</f>
        <v/>
      </c>
      <c r="H48" s="5" t="str">
        <f t="shared" si="3"/>
        <v>20044</v>
      </c>
    </row>
    <row r="49" spans="1:8" ht="19.5" thickBot="1">
      <c r="A49" s="5" t="str">
        <f t="shared" si="2"/>
        <v>20045</v>
      </c>
      <c r="B49" s="10">
        <f>IF('oppシート問い (２年)'!B22&gt;0,'oppシート問い (２年)'!B22,"")</f>
        <v>4</v>
      </c>
      <c r="C49" s="39" t="str">
        <f>IF('oppシート問い (２年)'!C22&gt;0,'oppシート問い (２年)'!C22,"")</f>
        <v>気象のしくみと天気の変化</v>
      </c>
      <c r="D49" s="12">
        <f>IF('oppシート問い (２年)'!D22&gt;0,'oppシート問い (２年)'!D22,"")</f>
        <v>5</v>
      </c>
      <c r="E49" s="30" t="str">
        <f>IF('oppシート問い (２年)'!E22&gt;0,'oppシート問い (２年)'!E22,"")</f>
        <v>雨が激しくなるのはいつか</v>
      </c>
      <c r="F49" s="13" t="str">
        <f>IF('oppシート問い (２年)'!F22&gt;0,'oppシート問い (２年)'!F22,"")</f>
        <v/>
      </c>
      <c r="G49" s="13" t="str">
        <f>IF('oppシート問い (２年)'!G22&gt;0,'oppシート問い (２年)'!G22,"")</f>
        <v/>
      </c>
      <c r="H49" s="5" t="str">
        <f t="shared" si="3"/>
        <v>20045</v>
      </c>
    </row>
    <row r="50" spans="1:8" ht="19.5" thickTop="1">
      <c r="A50" s="5" t="str">
        <f t="shared" si="2"/>
        <v>200</v>
      </c>
      <c r="B50" s="33" t="str">
        <f>IF('oppシート問い (２年)'!B23&gt;0,'oppシート問い (２年)'!B23,"")</f>
        <v/>
      </c>
      <c r="C50" s="64" t="str">
        <f>IF('oppシート問い (２年)'!C23&gt;0,'oppシート問い (２年)'!C23,"")</f>
        <v/>
      </c>
      <c r="D50" s="34" t="str">
        <f>IF('oppシート問い (２年)'!D23&gt;0,'oppシート問い (２年)'!D23,"")</f>
        <v/>
      </c>
      <c r="E50" s="36" t="str">
        <f>IF('oppシート問い (２年)'!E23&gt;0,'oppシート問い (２年)'!E23,"")</f>
        <v/>
      </c>
      <c r="F50" s="36" t="str">
        <f>IF('oppシート問い (２年)'!F23&gt;0,'oppシート問い (２年)'!F23,"")</f>
        <v/>
      </c>
      <c r="G50" s="35" t="str">
        <f>IF('oppシート問い (２年)'!G23&gt;0,'oppシート問い (２年)'!G23,"")</f>
        <v/>
      </c>
      <c r="H50" s="5" t="str">
        <f t="shared" si="3"/>
        <v>200</v>
      </c>
    </row>
    <row r="51" spans="1:8">
      <c r="A51" s="5" t="str">
        <f t="shared" si="2"/>
        <v>200</v>
      </c>
      <c r="B51" s="33" t="str">
        <f>IF('oppシート問い (２年)'!B24&gt;0,'oppシート問い (２年)'!B24,"")</f>
        <v/>
      </c>
      <c r="C51" s="64" t="str">
        <f>IF('oppシート問い (２年)'!C24&gt;0,'oppシート問い (２年)'!C24,"")</f>
        <v/>
      </c>
      <c r="D51" s="34" t="str">
        <f>IF('oppシート問い (２年)'!D24&gt;0,'oppシート問い (２年)'!D24,"")</f>
        <v/>
      </c>
      <c r="E51" s="36" t="str">
        <f>IF('oppシート問い (２年)'!E24&gt;0,'oppシート問い (２年)'!E24,"")</f>
        <v/>
      </c>
      <c r="F51" s="36" t="str">
        <f>IF('oppシート問い (２年)'!F24&gt;0,'oppシート問い (２年)'!F24,"")</f>
        <v/>
      </c>
      <c r="G51" s="35" t="str">
        <f>IF('oppシート問い (２年)'!G24&gt;0,'oppシート問い (２年)'!G24,"")</f>
        <v/>
      </c>
      <c r="H51" s="5" t="str">
        <f t="shared" si="3"/>
        <v>200</v>
      </c>
    </row>
    <row r="52" spans="1:8">
      <c r="A52" s="5" t="str">
        <f t="shared" si="2"/>
        <v>200</v>
      </c>
      <c r="B52" s="33" t="str">
        <f>IF('oppシート問い (２年)'!B25&gt;0,'oppシート問い (２年)'!B25,"")</f>
        <v/>
      </c>
      <c r="C52" s="64" t="str">
        <f>IF('oppシート問い (２年)'!C25&gt;0,'oppシート問い (２年)'!C25,"")</f>
        <v/>
      </c>
      <c r="D52" s="34" t="str">
        <f>IF('oppシート問い (２年)'!D25&gt;0,'oppシート問い (２年)'!D25,"")</f>
        <v/>
      </c>
      <c r="E52" s="36" t="str">
        <f>IF('oppシート問い (２年)'!E25&gt;0,'oppシート問い (２年)'!E25,"")</f>
        <v/>
      </c>
      <c r="F52" s="36" t="str">
        <f>IF('oppシート問い (２年)'!F25&gt;0,'oppシート問い (２年)'!F25,"")</f>
        <v/>
      </c>
      <c r="G52" s="35" t="str">
        <f>IF('oppシート問い (２年)'!G25&gt;0,'oppシート問い (２年)'!G25,"")</f>
        <v/>
      </c>
      <c r="H52" s="5" t="str">
        <f t="shared" si="3"/>
        <v>200</v>
      </c>
    </row>
    <row r="53" spans="1:8">
      <c r="A53" s="5" t="str">
        <f t="shared" si="2"/>
        <v>200</v>
      </c>
      <c r="B53" s="33" t="str">
        <f>IF('oppシート問い (２年)'!B26&gt;0,'oppシート問い (２年)'!B26,"")</f>
        <v/>
      </c>
      <c r="C53" s="64" t="str">
        <f>IF('oppシート問い (２年)'!C26&gt;0,'oppシート問い (２年)'!C26,"")</f>
        <v/>
      </c>
      <c r="D53" s="34" t="str">
        <f>IF('oppシート問い (２年)'!D26&gt;0,'oppシート問い (２年)'!D26,"")</f>
        <v/>
      </c>
      <c r="E53" s="36" t="str">
        <f>IF('oppシート問い (２年)'!E26&gt;0,'oppシート問い (２年)'!E26,"")</f>
        <v/>
      </c>
      <c r="F53" s="36" t="str">
        <f>IF('oppシート問い (２年)'!F26&gt;0,'oppシート問い (２年)'!F26,"")</f>
        <v/>
      </c>
      <c r="G53" s="35" t="str">
        <f>IF('oppシート問い (２年)'!G26&gt;0,'oppシート問い (２年)'!G26,"")</f>
        <v/>
      </c>
      <c r="H53" s="5" t="str">
        <f t="shared" si="3"/>
        <v>200</v>
      </c>
    </row>
    <row r="54" spans="1:8" ht="19.5" thickBot="1">
      <c r="A54" s="5" t="str">
        <f t="shared" si="2"/>
        <v>200</v>
      </c>
      <c r="B54" s="10" t="str">
        <f>IF('oppシート問い (２年)'!B27&gt;0,'oppシート問い (２年)'!B27,"")</f>
        <v/>
      </c>
      <c r="C54" s="39" t="str">
        <f>IF('oppシート問い (２年)'!C27&gt;0,'oppシート問い (２年)'!C27,"")</f>
        <v/>
      </c>
      <c r="D54" s="12" t="str">
        <f>IF('oppシート問い (２年)'!D27&gt;0,'oppシート問い (２年)'!D27,"")</f>
        <v/>
      </c>
      <c r="E54" s="30" t="str">
        <f>IF('oppシート問い (２年)'!E27&gt;0,'oppシート問い (２年)'!E27,"")</f>
        <v/>
      </c>
      <c r="F54" s="13" t="str">
        <f>IF('oppシート問い (２年)'!F27&gt;0,'oppシート問い (２年)'!F27,"")</f>
        <v/>
      </c>
      <c r="G54" s="13" t="str">
        <f>IF('oppシート問い (２年)'!G27&gt;0,'oppシート問い (２年)'!G27,"")</f>
        <v/>
      </c>
      <c r="H54" s="5" t="str">
        <f t="shared" si="3"/>
        <v>200</v>
      </c>
    </row>
    <row r="55" spans="1:8" ht="19.5" thickTop="1">
      <c r="A55" s="5" t="str">
        <f>300&amp;$B55&amp;$D55</f>
        <v>30011</v>
      </c>
      <c r="B55" s="9">
        <f>IF('oppシート問い (3年)'!B3&gt;0,'oppシート問い (3年)'!B3,"")</f>
        <v>1</v>
      </c>
      <c r="C55" s="7" t="str">
        <f>IF('oppシート問い (3年)'!C3&gt;0,'oppシート問い (3年)'!C3,"")</f>
        <v>運動とエネルギー</v>
      </c>
      <c r="D55" s="8">
        <f>IF('oppシート問い (3年)'!D3&gt;0,'oppシート問い (3年)'!D3,"")</f>
        <v>1</v>
      </c>
      <c r="E55" s="6" t="str">
        <f>IF('oppシート問い (3年)'!E3&gt;0,'oppシート問い (3年)'!E3,"")</f>
        <v>力のはたらき</v>
      </c>
      <c r="F55" s="6" t="str">
        <f>IF('oppシート問い (3年)'!F3&gt;0,'oppシート問い (3年)'!F3,"")</f>
        <v>「力」とは何か，説明しましょう。</v>
      </c>
      <c r="G55" s="6" t="str">
        <f>IF('oppシート問い (3年)'!G3&gt;0,'oppシート問い (3年)'!G3,"")</f>
        <v/>
      </c>
      <c r="H55" s="5" t="str">
        <f>300&amp;$B55&amp;$D55</f>
        <v>30011</v>
      </c>
    </row>
    <row r="56" spans="1:8">
      <c r="A56" s="5" t="str">
        <f t="shared" ref="A56:A79" si="4">300&amp;$B56&amp;$D56</f>
        <v>30012</v>
      </c>
      <c r="B56" s="9">
        <f>IF('oppシート問い (3年)'!B4&gt;0,'oppシート問い (3年)'!B4,"")</f>
        <v>1</v>
      </c>
      <c r="C56" s="7" t="str">
        <f>IF('oppシート問い (3年)'!C4&gt;0,'oppシート問い (3年)'!C4,"")</f>
        <v>運動とエネルギー</v>
      </c>
      <c r="D56" s="8">
        <f>IF('oppシート問い (3年)'!D4&gt;0,'oppシート問い (3年)'!D4,"")</f>
        <v>2</v>
      </c>
      <c r="E56" s="6" t="str">
        <f>IF('oppシート問い (3年)'!E4&gt;0,'oppシート問い (3年)'!E4,"")</f>
        <v>物体の運動</v>
      </c>
      <c r="F56" s="6" t="str">
        <f>IF('oppシート問い (3年)'!F4&gt;0,'oppシート問い (3年)'!F4,"")</f>
        <v>物体に働く2つの力を説明しましょう。</v>
      </c>
      <c r="G56" s="6" t="str">
        <f>IF('oppシート問い (3年)'!G4&gt;0,'oppシート問い (3年)'!G4,"")</f>
        <v>物体に働く力と働かない力の違いを説明しましょう。</v>
      </c>
      <c r="H56" s="5" t="str">
        <f t="shared" ref="H56:H79" si="5">300&amp;$B56&amp;$D56</f>
        <v>30012</v>
      </c>
    </row>
    <row r="57" spans="1:8">
      <c r="A57" s="5" t="str">
        <f t="shared" si="4"/>
        <v>30013</v>
      </c>
      <c r="B57" s="9">
        <f>IF('oppシート問い (3年)'!B5&gt;0,'oppシート問い (3年)'!B5,"")</f>
        <v>1</v>
      </c>
      <c r="C57" s="7" t="str">
        <f>IF('oppシート問い (3年)'!C5&gt;0,'oppシート問い (3年)'!C5,"")</f>
        <v>運動とエネルギー</v>
      </c>
      <c r="D57" s="8">
        <f>IF('oppシート問い (3年)'!D5&gt;0,'oppシート問い (3年)'!D5,"")</f>
        <v>3</v>
      </c>
      <c r="E57" s="6" t="str">
        <f>IF('oppシート問い (3年)'!E5&gt;0,'oppシート問い (3年)'!E5,"")</f>
        <v>仕事とエネルギー</v>
      </c>
      <c r="F57" s="6" t="str">
        <f>IF('oppシート問い (3年)'!F5&gt;0,'oppシート問い (3年)'!F5,"")</f>
        <v>理科で使う「仕事」とはどんな意味か，説明しましょう。</v>
      </c>
      <c r="G57" s="6" t="str">
        <f>IF('oppシート問い (3年)'!G5&gt;0,'oppシート問い (3年)'!G5,"")</f>
        <v/>
      </c>
      <c r="H57" s="5" t="str">
        <f t="shared" si="5"/>
        <v>30013</v>
      </c>
    </row>
    <row r="58" spans="1:8" ht="19.5" thickBot="1">
      <c r="A58" s="5" t="str">
        <f t="shared" si="4"/>
        <v>30014</v>
      </c>
      <c r="B58" s="10">
        <f>IF('oppシート問い (3年)'!B6&gt;0,'oppシート問い (3年)'!B6,"")</f>
        <v>1</v>
      </c>
      <c r="C58" s="11" t="str">
        <f>IF('oppシート問い (3年)'!C6&gt;0,'oppシート問い (3年)'!C6,"")</f>
        <v>運動とエネルギー</v>
      </c>
      <c r="D58" s="12">
        <f>IF('oppシート問い (3年)'!D6&gt;0,'oppシート問い (3年)'!D6,"")</f>
        <v>4</v>
      </c>
      <c r="E58" s="13" t="str">
        <f>IF('oppシート問い (3年)'!E6&gt;0,'oppシート問い (3年)'!E6,"")</f>
        <v>ジェットコースター</v>
      </c>
      <c r="F58" s="13" t="str">
        <f>IF('oppシート問い (3年)'!F6&gt;0,'oppシート問い (3年)'!F6,"")</f>
        <v>「力学的エネルギー」とは何か説明しましょう。</v>
      </c>
      <c r="G58" s="13" t="str">
        <f>IF('oppシート問い (3年)'!G6&gt;0,'oppシート問い (3年)'!G6,"")</f>
        <v/>
      </c>
      <c r="H58" s="5" t="str">
        <f t="shared" si="5"/>
        <v>30014</v>
      </c>
    </row>
    <row r="59" spans="1:8" ht="19.5" thickTop="1">
      <c r="A59" s="5" t="str">
        <f t="shared" si="4"/>
        <v>30021</v>
      </c>
      <c r="B59" s="14">
        <f>IF('oppシート問い (3年)'!B7&gt;0,'oppシート問い (3年)'!B7,"")</f>
        <v>2</v>
      </c>
      <c r="C59" s="15" t="str">
        <f>IF('oppシート問い (3年)'!C7&gt;0,'oppシート問い (3年)'!C7,"")</f>
        <v>生命の連続性</v>
      </c>
      <c r="D59" s="16">
        <f>IF('oppシート問い (3年)'!D7&gt;0,'oppシート問い (3年)'!D7,"")</f>
        <v>1</v>
      </c>
      <c r="E59" s="17" t="str">
        <f>IF('oppシート問い (3年)'!E7&gt;0,'oppシート問い (3年)'!E7,"")</f>
        <v>生物の成長とふえ方</v>
      </c>
      <c r="F59" s="17" t="str">
        <f>IF('oppシート問い (3年)'!F7&gt;0,'oppシート問い (3年)'!F7,"")</f>
        <v>「成長」と何か，説明しましょう。</v>
      </c>
      <c r="G59" s="17" t="str">
        <f>IF('oppシート問い (3年)'!G7&gt;0,'oppシート問い (3年)'!G7,"")</f>
        <v>「有性生殖」と「無性生殖」の違いを説明しましょう。</v>
      </c>
      <c r="H59" s="5" t="str">
        <f t="shared" si="5"/>
        <v>30021</v>
      </c>
    </row>
    <row r="60" spans="1:8">
      <c r="A60" s="5" t="str">
        <f t="shared" si="4"/>
        <v>30022</v>
      </c>
      <c r="B60" s="9">
        <f>IF('oppシート問い (3年)'!B8&gt;0,'oppシート問い (3年)'!B8,"")</f>
        <v>2</v>
      </c>
      <c r="C60" s="7" t="str">
        <f>IF('oppシート問い (3年)'!C8&gt;0,'oppシート問い (3年)'!C8,"")</f>
        <v>生命の連続性</v>
      </c>
      <c r="D60" s="8">
        <f>IF('oppシート問い (3年)'!D8&gt;0,'oppシート問い (3年)'!D8,"")</f>
        <v>2</v>
      </c>
      <c r="E60" s="6" t="str">
        <f>IF('oppシート問い (3年)'!E8&gt;0,'oppシート問い (3年)'!E8,"")</f>
        <v>遺伝の規則性と遺伝子</v>
      </c>
      <c r="F60" s="6" t="str">
        <f>IF('oppシート問い (3年)'!F8&gt;0,'oppシート問い (3年)'!F8,"")</f>
        <v>「遺伝子」とは何か，説明しましょう。</v>
      </c>
      <c r="G60" s="6" t="str">
        <f>IF('oppシート問い (3年)'!G8&gt;0,'oppシート問い (3年)'!G8,"")</f>
        <v/>
      </c>
      <c r="H60" s="5" t="str">
        <f t="shared" si="5"/>
        <v>30022</v>
      </c>
    </row>
    <row r="61" spans="1:8" ht="19.5" thickBot="1">
      <c r="A61" s="5" t="str">
        <f t="shared" si="4"/>
        <v>30023</v>
      </c>
      <c r="B61" s="10">
        <f>IF('oppシート問い (3年)'!B9&gt;0,'oppシート問い (3年)'!B9,"")</f>
        <v>2</v>
      </c>
      <c r="C61" s="11" t="str">
        <f>IF('oppシート問い (3年)'!C9&gt;0,'oppシート問い (3年)'!C9,"")</f>
        <v>生命の連続性</v>
      </c>
      <c r="D61" s="12">
        <f>IF('oppシート問い (3年)'!D9&gt;0,'oppシート問い (3年)'!D9,"")</f>
        <v>3</v>
      </c>
      <c r="E61" s="13" t="str">
        <f>IF('oppシート問い (3年)'!E9&gt;0,'oppシート問い (3年)'!E9,"")</f>
        <v>遺伝子技術について調べてみよう</v>
      </c>
      <c r="F61" s="13" t="str">
        <f>IF('oppシート問い (3年)'!F9&gt;0,'oppシート問い (3年)'!F9,"")</f>
        <v/>
      </c>
      <c r="G61" s="13" t="str">
        <f>IF('oppシート問い (3年)'!G9&gt;0,'oppシート問い (3年)'!G9,"")</f>
        <v/>
      </c>
      <c r="H61" s="5" t="str">
        <f t="shared" si="5"/>
        <v>30023</v>
      </c>
    </row>
    <row r="62" spans="1:8" ht="20.25" thickTop="1" thickBot="1">
      <c r="A62" s="5" t="str">
        <f t="shared" si="4"/>
        <v>30031</v>
      </c>
      <c r="B62" s="18">
        <f>IF('oppシート問い (3年)'!B10&gt;0,'oppシート問い (3年)'!B10,"")</f>
        <v>3</v>
      </c>
      <c r="C62" s="19" t="str">
        <f>IF('oppシート問い (3年)'!C10&gt;0,'oppシート問い (3年)'!C10,"")</f>
        <v>自然界のつり合い</v>
      </c>
      <c r="D62" s="18">
        <f>IF('oppシート問い (3年)'!D10&gt;0,'oppシート問い (3年)'!D10,"")</f>
        <v>1</v>
      </c>
      <c r="E62" s="20" t="str">
        <f>IF('oppシート問い (3年)'!E10&gt;0,'oppシート問い (3年)'!E10,"")</f>
        <v>自然界のつり合い</v>
      </c>
      <c r="F62" s="20" t="str">
        <f>IF('oppシート問い (3年)'!F10&gt;0,'oppシート問い (3年)'!F10,"")</f>
        <v>「生態」とは何かを説明しましょう。</v>
      </c>
      <c r="G62" s="20" t="str">
        <f>IF('oppシート問い (3年)'!G10&gt;0,'oppシート問い (3年)'!G10,"")</f>
        <v>「有機物」と「無機物」の違いを説明しましょう。</v>
      </c>
      <c r="H62" s="5" t="str">
        <f t="shared" si="5"/>
        <v>30031</v>
      </c>
    </row>
    <row r="63" spans="1:8" ht="38.25" thickTop="1">
      <c r="A63" s="5" t="str">
        <f t="shared" si="4"/>
        <v>30041</v>
      </c>
      <c r="B63" s="14">
        <f>IF('oppシート問い (3年)'!B11&gt;0,'oppシート問い (3年)'!B11,"")</f>
        <v>4</v>
      </c>
      <c r="C63" s="15" t="str">
        <f>IF('oppシート問い (3年)'!C11&gt;0,'oppシート問い (3年)'!C11,"")</f>
        <v>化学変化とイオン</v>
      </c>
      <c r="D63" s="16">
        <f>IF('oppシート問い (3年)'!D11&gt;0,'oppシート問い (3年)'!D11,"")</f>
        <v>1</v>
      </c>
      <c r="E63" s="17" t="str">
        <f>IF('oppシート問い (3年)'!E11&gt;0,'oppシート問い (3年)'!E11,"")</f>
        <v>水溶液とイオン</v>
      </c>
      <c r="F63" s="17" t="str">
        <f>IF('oppシート問い (3年)'!F11&gt;0,'oppシート問い (3年)'!F11,"")</f>
        <v>「イオン」とは何か，説明しましょう。</v>
      </c>
      <c r="G63" s="21" t="str">
        <f>IF('oppシート問い (3年)'!G11&gt;0,'oppシート問い (3年)'!G11,"")</f>
        <v>水溶液には「電気が流れるもの」と「流れないもの」の違いを説明しましょう。</v>
      </c>
      <c r="H63" s="5" t="str">
        <f t="shared" si="5"/>
        <v>30041</v>
      </c>
    </row>
    <row r="64" spans="1:8">
      <c r="A64" s="5" t="str">
        <f t="shared" si="4"/>
        <v>30042</v>
      </c>
      <c r="B64" s="9">
        <f>IF('oppシート問い (3年)'!B12&gt;0,'oppシート問い (3年)'!B12,"")</f>
        <v>4</v>
      </c>
      <c r="C64" s="7" t="str">
        <f>IF('oppシート問い (3年)'!C12&gt;0,'oppシート問い (3年)'!C12,"")</f>
        <v>化学変化とイオン</v>
      </c>
      <c r="D64" s="8">
        <f>IF('oppシート問い (3年)'!D12&gt;0,'oppシート問い (3年)'!D12,"")</f>
        <v>2</v>
      </c>
      <c r="E64" s="6" t="str">
        <f>IF('oppシート問い (3年)'!E12&gt;0,'oppシート問い (3年)'!E12,"")</f>
        <v>酸・アルカリとイオン</v>
      </c>
      <c r="F64" s="6" t="str">
        <f>IF('oppシート問い (3年)'!F12&gt;0,'oppシート問い (3年)'!F12,"")</f>
        <v>「酸」と「アルカリ」の違いを説明しましょう。</v>
      </c>
      <c r="G64" s="6" t="str">
        <f>IF('oppシート問い (3年)'!G12&gt;0,'oppシート問い (3年)'!G12,"")</f>
        <v/>
      </c>
      <c r="H64" s="5" t="str">
        <f t="shared" si="5"/>
        <v>30042</v>
      </c>
    </row>
    <row r="65" spans="1:8" ht="19.5" thickBot="1">
      <c r="A65" s="5" t="str">
        <f t="shared" si="4"/>
        <v>30043</v>
      </c>
      <c r="B65" s="10">
        <f>IF('oppシート問い (3年)'!B13&gt;0,'oppシート問い (3年)'!B13,"")</f>
        <v>4</v>
      </c>
      <c r="C65" s="11" t="str">
        <f>IF('oppシート問い (3年)'!C13&gt;0,'oppシート問い (3年)'!C13,"")</f>
        <v>化学変化とイオン</v>
      </c>
      <c r="D65" s="12">
        <f>IF('oppシート問い (3年)'!D13&gt;0,'oppシート問い (3年)'!D13,"")</f>
        <v>3</v>
      </c>
      <c r="E65" s="13" t="str">
        <f>IF('oppシート問い (3年)'!E13&gt;0,'oppシート問い (3年)'!E13,"")</f>
        <v>水溶液を区別する</v>
      </c>
      <c r="F65" s="13" t="str">
        <f>IF('oppシート問い (3年)'!F13&gt;0,'oppシート問い (3年)'!F13,"")</f>
        <v/>
      </c>
      <c r="G65" s="13" t="str">
        <f>IF('oppシート問い (3年)'!G13&gt;0,'oppシート問い (3年)'!G13,"")</f>
        <v/>
      </c>
      <c r="H65" s="5" t="str">
        <f t="shared" si="5"/>
        <v>30043</v>
      </c>
    </row>
    <row r="66" spans="1:8" ht="19.5" thickTop="1">
      <c r="A66" s="5" t="str">
        <f t="shared" si="4"/>
        <v>30051</v>
      </c>
      <c r="B66" s="14">
        <f>IF('oppシート問い (3年)'!B14&gt;0,'oppシート問い (3年)'!B14,"")</f>
        <v>5</v>
      </c>
      <c r="C66" s="15" t="str">
        <f>IF('oppシート問い (3年)'!C14&gt;0,'oppシート問い (3年)'!C14,"")</f>
        <v>地球と宇宙</v>
      </c>
      <c r="D66" s="16">
        <f>IF('oppシート問い (3年)'!D14&gt;0,'oppシート問い (3年)'!D14,"")</f>
        <v>1</v>
      </c>
      <c r="E66" s="17" t="str">
        <f>IF('oppシート問い (3年)'!E14&gt;0,'oppシート問い (3年)'!E14,"")</f>
        <v>天体の一日の動き</v>
      </c>
      <c r="F66" s="17" t="str">
        <f>IF('oppシート問い (3年)'!F14&gt;0,'oppシート問い (3年)'!F14,"")</f>
        <v>天体の一日の動きについて説明しましょう。</v>
      </c>
      <c r="G66" s="17" t="str">
        <f>IF('oppシート問い (3年)'!G14&gt;0,'oppシート問い (3年)'!G14,"")</f>
        <v/>
      </c>
      <c r="H66" s="5" t="str">
        <f t="shared" si="5"/>
        <v>30051</v>
      </c>
    </row>
    <row r="67" spans="1:8">
      <c r="A67" s="5" t="str">
        <f t="shared" si="4"/>
        <v>30052</v>
      </c>
      <c r="B67" s="9">
        <f>IF('oppシート問い (3年)'!B15&gt;0,'oppシート問い (3年)'!B15,"")</f>
        <v>5</v>
      </c>
      <c r="C67" s="7" t="str">
        <f>IF('oppシート問い (3年)'!C15&gt;0,'oppシート問い (3年)'!C15,"")</f>
        <v>地球と宇宙</v>
      </c>
      <c r="D67" s="8">
        <f>IF('oppシート問い (3年)'!D15&gt;0,'oppシート問い (3年)'!D15,"")</f>
        <v>2</v>
      </c>
      <c r="E67" s="6" t="str">
        <f>IF('oppシート問い (3年)'!E15&gt;0,'oppシート問い (3年)'!E15,"")</f>
        <v>天体の一年の動き</v>
      </c>
      <c r="F67" s="6" t="str">
        <f>IF('oppシート問い (3年)'!F15&gt;0,'oppシート問い (3年)'!F15,"")</f>
        <v>季節の変化が起こる原因は何か，説明しましょう。</v>
      </c>
      <c r="G67" s="6" t="str">
        <f>IF('oppシート問い (3年)'!G15&gt;0,'oppシート問い (3年)'!G15,"")</f>
        <v/>
      </c>
      <c r="H67" s="5" t="str">
        <f t="shared" si="5"/>
        <v>30052</v>
      </c>
    </row>
    <row r="68" spans="1:8">
      <c r="A68" s="5" t="str">
        <f t="shared" si="4"/>
        <v>30053</v>
      </c>
      <c r="B68" s="9">
        <f>IF('oppシート問い (3年)'!B16&gt;0,'oppシート問い (3年)'!B16,"")</f>
        <v>5</v>
      </c>
      <c r="C68" s="7" t="str">
        <f>IF('oppシート問い (3年)'!C16&gt;0,'oppシート問い (3年)'!C16,"")</f>
        <v>地球と宇宙</v>
      </c>
      <c r="D68" s="8">
        <f>IF('oppシート問い (3年)'!D16&gt;0,'oppシート問い (3年)'!D16,"")</f>
        <v>3</v>
      </c>
      <c r="E68" s="6" t="str">
        <f>IF('oppシート問い (3年)'!E16&gt;0,'oppシート問い (3年)'!E16,"")</f>
        <v>太陽と月</v>
      </c>
      <c r="F68" s="6" t="str">
        <f>IF('oppシート問い (3年)'!F16&gt;0,'oppシート問い (3年)'!F16,"")</f>
        <v>月の満ち欠けが起こるのはなぜか，説明しましょう。</v>
      </c>
      <c r="G68" s="6" t="str">
        <f>IF('oppシート問い (3年)'!G16&gt;0,'oppシート問い (3年)'!G16,"")</f>
        <v/>
      </c>
      <c r="H68" s="5" t="str">
        <f t="shared" si="5"/>
        <v>30053</v>
      </c>
    </row>
    <row r="69" spans="1:8">
      <c r="A69" s="5" t="str">
        <f t="shared" si="4"/>
        <v>30054</v>
      </c>
      <c r="B69" s="9">
        <f>IF('oppシート問い (3年)'!B17&gt;0,'oppシート問い (3年)'!B17,"")</f>
        <v>5</v>
      </c>
      <c r="C69" s="7" t="str">
        <f>IF('oppシート問い (3年)'!C17&gt;0,'oppシート問い (3年)'!C17,"")</f>
        <v>地球と宇宙</v>
      </c>
      <c r="D69" s="8">
        <f>IF('oppシート問い (3年)'!D17&gt;0,'oppシート問い (3年)'!D17,"")</f>
        <v>4</v>
      </c>
      <c r="E69" s="6" t="str">
        <f>IF('oppシート問い (3年)'!E17&gt;0,'oppシート問い (3年)'!E17,"")</f>
        <v>太陽系と銀河系</v>
      </c>
      <c r="F69" s="6" t="str">
        <f>IF('oppシート問い (3年)'!F17&gt;0,'oppシート問い (3年)'!F17,"")</f>
        <v>「恒星」と「惑星」の特徴の違いは何か，説明しましょう。</v>
      </c>
      <c r="G69" s="6" t="str">
        <f>IF('oppシート問い (3年)'!G17&gt;0,'oppシート問い (3年)'!G17,"")</f>
        <v/>
      </c>
      <c r="H69" s="5" t="str">
        <f t="shared" si="5"/>
        <v>30054</v>
      </c>
    </row>
    <row r="70" spans="1:8" ht="19.5" thickBot="1">
      <c r="A70" s="5" t="str">
        <f t="shared" si="4"/>
        <v>30055</v>
      </c>
      <c r="B70" s="10">
        <f>IF('oppシート問い (3年)'!B18&gt;0,'oppシート問い (3年)'!B18,"")</f>
        <v>5</v>
      </c>
      <c r="C70" s="11" t="str">
        <f>IF('oppシート問い (3年)'!C18&gt;0,'oppシート問い (3年)'!C18,"")</f>
        <v>地球と宇宙</v>
      </c>
      <c r="D70" s="12">
        <f>IF('oppシート問い (3年)'!D18&gt;0,'oppシート問い (3年)'!D18,"")</f>
        <v>5</v>
      </c>
      <c r="E70" s="13" t="str">
        <f>IF('oppシート問い (3年)'!E18&gt;0,'oppシート問い (3年)'!E18,"")</f>
        <v>太陽の位置から方角を知る</v>
      </c>
      <c r="F70" s="13" t="str">
        <f>IF('oppシート問い (3年)'!F18&gt;0,'oppシート問い (3年)'!F18,"")</f>
        <v/>
      </c>
      <c r="G70" s="13" t="str">
        <f>IF('oppシート問い (3年)'!G18&gt;0,'oppシート問い (3年)'!G18,"")</f>
        <v/>
      </c>
      <c r="H70" s="5" t="str">
        <f t="shared" si="5"/>
        <v>30055</v>
      </c>
    </row>
    <row r="71" spans="1:8" ht="19.5" thickTop="1">
      <c r="A71" s="5" t="str">
        <f t="shared" si="4"/>
        <v>30061</v>
      </c>
      <c r="B71" s="14">
        <f>IF('oppシート問い (3年)'!B19&gt;0,'oppシート問い (3年)'!B19,"")</f>
        <v>6</v>
      </c>
      <c r="C71" s="15" t="str">
        <f>IF('oppシート問い (3年)'!C19&gt;0,'oppシート問い (3年)'!C19,"")</f>
        <v>地球の明るい未来のために</v>
      </c>
      <c r="D71" s="16">
        <f>IF('oppシート問い (3年)'!D19&gt;0,'oppシート問い (3年)'!D19,"")</f>
        <v>1</v>
      </c>
      <c r="E71" s="17" t="str">
        <f>IF('oppシート問い (3年)'!E19&gt;0,'oppシート問い (3年)'!E19,"")</f>
        <v>自然環境と人間のかかわり</v>
      </c>
      <c r="F71" s="17" t="str">
        <f>IF('oppシート問い (3年)'!F19&gt;0,'oppシート問い (3年)'!F19,"")</f>
        <v>自然のめぐみと災害について，具体的に説明しましょう。</v>
      </c>
      <c r="G71" s="17" t="str">
        <f>IF('oppシート問い (3年)'!G19&gt;0,'oppシート問い (3年)'!G19,"")</f>
        <v/>
      </c>
      <c r="H71" s="5" t="str">
        <f t="shared" si="5"/>
        <v>30061</v>
      </c>
    </row>
    <row r="72" spans="1:8" ht="37.5">
      <c r="A72" s="5" t="str">
        <f t="shared" si="4"/>
        <v>30062</v>
      </c>
      <c r="B72" s="9">
        <f>IF('oppシート問い (3年)'!B20&gt;0,'oppシート問い (3年)'!B20,"")</f>
        <v>6</v>
      </c>
      <c r="C72" s="7" t="str">
        <f>IF('oppシート問い (3年)'!C20&gt;0,'oppシート問い (3年)'!C20,"")</f>
        <v>地球の明るい未来のために</v>
      </c>
      <c r="D72" s="8">
        <f>IF('oppシート問い (3年)'!D20&gt;0,'oppシート問い (3年)'!D20,"")</f>
        <v>2</v>
      </c>
      <c r="E72" s="6" t="str">
        <f>IF('oppシート問い (3年)'!E20&gt;0,'oppシート問い (3年)'!E20,"")</f>
        <v>くらしを支える科学技術</v>
      </c>
      <c r="F72" s="22" t="str">
        <f>IF('oppシート問い (3年)'!F20&gt;0,'oppシート問い (3年)'!F20,"")</f>
        <v>自分の生活の中の「科学技術」はどんなものがあるのか，説明しましょう。</v>
      </c>
      <c r="G72" s="6" t="str">
        <f>IF('oppシート問い (3年)'!G20&gt;0,'oppシート問い (3年)'!G20,"")</f>
        <v/>
      </c>
      <c r="H72" s="5" t="str">
        <f t="shared" si="5"/>
        <v>30062</v>
      </c>
    </row>
    <row r="73" spans="1:8">
      <c r="A73" s="5" t="str">
        <f t="shared" si="4"/>
        <v>30063</v>
      </c>
      <c r="B73" s="9">
        <f>IF('oppシート問い (3年)'!B21&gt;0,'oppシート問い (3年)'!B21,"")</f>
        <v>6</v>
      </c>
      <c r="C73" s="7" t="str">
        <f>IF('oppシート問い (3年)'!C21&gt;0,'oppシート問い (3年)'!C21,"")</f>
        <v>地球の明るい未来のために</v>
      </c>
      <c r="D73" s="8">
        <f>IF('oppシート問い (3年)'!D21&gt;0,'oppシート問い (3年)'!D21,"")</f>
        <v>3</v>
      </c>
      <c r="E73" s="6" t="str">
        <f>IF('oppシート問い (3年)'!E21&gt;0,'oppシート問い (3年)'!E21,"")</f>
        <v>たいせつなエネルギー資源</v>
      </c>
      <c r="F73" s="6" t="str">
        <f>IF('oppシート問い (3年)'!F21&gt;0,'oppシート問い (3年)'!F21,"")</f>
        <v>エネルギー資源とは何か，説明しましょう。</v>
      </c>
      <c r="G73" s="6" t="str">
        <f>IF('oppシート問い (3年)'!G21&gt;0,'oppシート問い (3年)'!G21,"")</f>
        <v/>
      </c>
      <c r="H73" s="5" t="str">
        <f t="shared" si="5"/>
        <v>30063</v>
      </c>
    </row>
    <row r="74" spans="1:8">
      <c r="A74" s="5" t="str">
        <f t="shared" si="4"/>
        <v>30064</v>
      </c>
      <c r="B74" s="9">
        <f>IF('oppシート問い (3年)'!B22&gt;0,'oppシート問い (3年)'!B22,"")</f>
        <v>6</v>
      </c>
      <c r="C74" s="7" t="str">
        <f>IF('oppシート問い (3年)'!C22&gt;0,'oppシート問い (3年)'!C22,"")</f>
        <v>地球の明るい未来のために</v>
      </c>
      <c r="D74" s="8">
        <f>IF('oppシート問い (3年)'!D22&gt;0,'oppシート問い (3年)'!D22,"")</f>
        <v>4</v>
      </c>
      <c r="E74" s="6" t="str">
        <f>IF('oppシート問い (3年)'!E22&gt;0,'oppシート問い (3年)'!E22,"")</f>
        <v>明るい未来のために</v>
      </c>
      <c r="F74" s="6" t="str">
        <f>IF('oppシート問い (3年)'!F22&gt;0,'oppシート問い (3年)'!F22,"")</f>
        <v/>
      </c>
      <c r="G74" s="6" t="str">
        <f>IF('oppシート問い (3年)'!G22&gt;0,'oppシート問い (3年)'!G22,"")</f>
        <v/>
      </c>
      <c r="H74" s="5" t="str">
        <f t="shared" si="5"/>
        <v>30064</v>
      </c>
    </row>
    <row r="75" spans="1:8">
      <c r="A75" s="5" t="str">
        <f t="shared" si="4"/>
        <v>300</v>
      </c>
      <c r="B75" s="9" t="str">
        <f>IF('oppシート問い (3年)'!B23&gt;0,'oppシート問い (3年)'!B23,"")</f>
        <v/>
      </c>
      <c r="C75" s="7" t="str">
        <f>IF('oppシート問い (3年)'!C23&gt;0,'oppシート問い (3年)'!C23,"")</f>
        <v/>
      </c>
      <c r="D75" s="8" t="str">
        <f>IF('oppシート問い (3年)'!D23&gt;0,'oppシート問い (3年)'!D23,"")</f>
        <v/>
      </c>
      <c r="E75" s="6" t="str">
        <f>IF('oppシート問い (3年)'!E23&gt;0,'oppシート問い (3年)'!E23,"")</f>
        <v/>
      </c>
      <c r="F75" s="6" t="str">
        <f>IF('oppシート問い (3年)'!F23&gt;0,'oppシート問い (3年)'!F23,"")</f>
        <v/>
      </c>
      <c r="G75" s="6" t="str">
        <f>IF('oppシート問い (3年)'!G23&gt;0,'oppシート問い (3年)'!G23,"")</f>
        <v/>
      </c>
      <c r="H75" s="5" t="str">
        <f t="shared" si="5"/>
        <v>300</v>
      </c>
    </row>
    <row r="76" spans="1:8">
      <c r="A76" s="5" t="str">
        <f t="shared" si="4"/>
        <v>300</v>
      </c>
      <c r="B76" s="9" t="str">
        <f>IF('oppシート問い (3年)'!B24&gt;0,'oppシート問い (3年)'!B24,"")</f>
        <v/>
      </c>
      <c r="C76" s="7" t="str">
        <f>IF('oppシート問い (3年)'!C24&gt;0,'oppシート問い (3年)'!C24,"")</f>
        <v/>
      </c>
      <c r="D76" s="8" t="str">
        <f>IF('oppシート問い (3年)'!D24&gt;0,'oppシート問い (3年)'!D24,"")</f>
        <v/>
      </c>
      <c r="E76" s="6" t="str">
        <f>IF('oppシート問い (3年)'!E24&gt;0,'oppシート問い (3年)'!E24,"")</f>
        <v/>
      </c>
      <c r="F76" s="6" t="str">
        <f>IF('oppシート問い (3年)'!F24&gt;0,'oppシート問い (3年)'!F24,"")</f>
        <v/>
      </c>
      <c r="G76" s="6" t="str">
        <f>IF('oppシート問い (3年)'!G24&gt;0,'oppシート問い (3年)'!G24,"")</f>
        <v/>
      </c>
      <c r="H76" s="5" t="str">
        <f t="shared" si="5"/>
        <v>300</v>
      </c>
    </row>
    <row r="77" spans="1:8">
      <c r="A77" s="5" t="str">
        <f t="shared" si="4"/>
        <v>300</v>
      </c>
      <c r="B77" s="9" t="str">
        <f>IF('oppシート問い (3年)'!B25&gt;0,'oppシート問い (3年)'!B25,"")</f>
        <v/>
      </c>
      <c r="C77" s="7" t="str">
        <f>IF('oppシート問い (3年)'!C25&gt;0,'oppシート問い (3年)'!C25,"")</f>
        <v/>
      </c>
      <c r="D77" s="8" t="str">
        <f>IF('oppシート問い (3年)'!D25&gt;0,'oppシート問い (3年)'!D25,"")</f>
        <v/>
      </c>
      <c r="E77" s="6" t="str">
        <f>IF('oppシート問い (3年)'!E25&gt;0,'oppシート問い (3年)'!E25,"")</f>
        <v/>
      </c>
      <c r="F77" s="6" t="str">
        <f>IF('oppシート問い (3年)'!F25&gt;0,'oppシート問い (3年)'!F25,"")</f>
        <v/>
      </c>
      <c r="G77" s="6" t="str">
        <f>IF('oppシート問い (3年)'!G25&gt;0,'oppシート問い (3年)'!G25,"")</f>
        <v/>
      </c>
      <c r="H77" s="5" t="str">
        <f t="shared" si="5"/>
        <v>300</v>
      </c>
    </row>
    <row r="78" spans="1:8">
      <c r="A78" s="5" t="str">
        <f t="shared" si="4"/>
        <v>300</v>
      </c>
      <c r="B78" s="9" t="str">
        <f>IF('oppシート問い (3年)'!B26&gt;0,'oppシート問い (3年)'!B26,"")</f>
        <v/>
      </c>
      <c r="C78" s="7" t="str">
        <f>IF('oppシート問い (3年)'!C26&gt;0,'oppシート問い (3年)'!C26,"")</f>
        <v/>
      </c>
      <c r="D78" s="8" t="str">
        <f>IF('oppシート問い (3年)'!D26&gt;0,'oppシート問い (3年)'!D26,"")</f>
        <v/>
      </c>
      <c r="E78" s="6" t="str">
        <f>IF('oppシート問い (3年)'!E26&gt;0,'oppシート問い (3年)'!E26,"")</f>
        <v/>
      </c>
      <c r="F78" s="6" t="str">
        <f>IF('oppシート問い (3年)'!F26&gt;0,'oppシート問い (3年)'!F26,"")</f>
        <v/>
      </c>
      <c r="G78" s="6" t="str">
        <f>IF('oppシート問い (3年)'!G26&gt;0,'oppシート問い (3年)'!G26,"")</f>
        <v/>
      </c>
      <c r="H78" s="5" t="str">
        <f t="shared" si="5"/>
        <v>300</v>
      </c>
    </row>
    <row r="79" spans="1:8">
      <c r="A79" s="5" t="str">
        <f t="shared" si="4"/>
        <v>300</v>
      </c>
      <c r="B79" s="9" t="str">
        <f>IF('oppシート問い (3年)'!B27&gt;0,'oppシート問い (3年)'!B27,"")</f>
        <v/>
      </c>
      <c r="C79" s="7" t="str">
        <f>IF('oppシート問い (3年)'!C27&gt;0,'oppシート問い (3年)'!C27,"")</f>
        <v/>
      </c>
      <c r="D79" s="8" t="str">
        <f>IF('oppシート問い (3年)'!D27&gt;0,'oppシート問い (3年)'!D27,"")</f>
        <v/>
      </c>
      <c r="E79" s="6" t="str">
        <f>IF('oppシート問い (3年)'!E27&gt;0,'oppシート問い (3年)'!E27,"")</f>
        <v/>
      </c>
      <c r="F79" s="6" t="str">
        <f>IF('oppシート問い (3年)'!F27&gt;0,'oppシート問い (3年)'!F27,"")</f>
        <v/>
      </c>
      <c r="G79" s="6" t="str">
        <f>IF('oppシート問い (3年)'!G27&gt;0,'oppシート問い (3年)'!G27,"")</f>
        <v/>
      </c>
      <c r="H79" s="5" t="str">
        <f t="shared" si="5"/>
        <v>300</v>
      </c>
    </row>
  </sheetData>
  <sheetProtection sheet="1" objects="1" scenarios="1" selectLockedCells="1"/>
  <mergeCells count="2">
    <mergeCell ref="A2:B2"/>
    <mergeCell ref="A3:B3"/>
  </mergeCells>
  <phoneticPr fontId="5"/>
  <printOptions horizontalCentered="1" verticalCentered="1"/>
  <pageMargins left="0" right="0" top="0" bottom="0" header="0" footer="0"/>
  <pageSetup paperSize="12" scale="95"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00B0F0"/>
  </sheetPr>
  <dimension ref="A1:H39"/>
  <sheetViews>
    <sheetView workbookViewId="0">
      <selection activeCell="C3" sqref="C3"/>
    </sheetView>
  </sheetViews>
  <sheetFormatPr defaultColWidth="9" defaultRowHeight="18.75"/>
  <cols>
    <col min="1" max="1" width="9" style="5"/>
    <col min="2" max="2" width="4.875" style="5" customWidth="1"/>
    <col min="3" max="3" width="21.875" style="2" customWidth="1"/>
    <col min="4" max="4" width="5" style="3" customWidth="1"/>
    <col min="5" max="5" width="32.125" style="5" customWidth="1"/>
    <col min="6" max="7" width="50" style="5" customWidth="1"/>
    <col min="8" max="16384" width="9" style="5"/>
  </cols>
  <sheetData>
    <row r="1" spans="1:8" ht="34.5" customHeight="1">
      <c r="B1" s="1" t="s">
        <v>2</v>
      </c>
      <c r="E1" s="4" t="s">
        <v>61</v>
      </c>
      <c r="F1" s="5" t="s">
        <v>4</v>
      </c>
    </row>
    <row r="2" spans="1:8">
      <c r="B2" s="6" t="s">
        <v>5</v>
      </c>
      <c r="C2" s="7"/>
      <c r="D2" s="8" t="s">
        <v>6</v>
      </c>
      <c r="E2" s="6" t="s">
        <v>7</v>
      </c>
      <c r="F2" s="6" t="s">
        <v>8</v>
      </c>
      <c r="G2" s="6" t="s">
        <v>9</v>
      </c>
    </row>
    <row r="3" spans="1:8" ht="27" customHeight="1">
      <c r="A3" s="5" t="str">
        <f>100&amp;$B3&amp;$D3</f>
        <v>10011</v>
      </c>
      <c r="B3" s="9">
        <v>1</v>
      </c>
      <c r="C3" s="28" t="s">
        <v>62</v>
      </c>
      <c r="D3" s="8">
        <v>1</v>
      </c>
      <c r="E3" s="29" t="s">
        <v>63</v>
      </c>
      <c r="F3" s="29" t="s">
        <v>128</v>
      </c>
      <c r="G3" s="6"/>
      <c r="H3" s="5" t="str">
        <f>100&amp;$B3&amp;$D3</f>
        <v>10011</v>
      </c>
    </row>
    <row r="4" spans="1:8" ht="27" customHeight="1">
      <c r="A4" s="5" t="str">
        <f t="shared" ref="A4:A27" si="0">100&amp;$B4&amp;$D4</f>
        <v>10012</v>
      </c>
      <c r="B4" s="9">
        <v>1</v>
      </c>
      <c r="C4" s="28" t="s">
        <v>62</v>
      </c>
      <c r="D4" s="8">
        <v>2</v>
      </c>
      <c r="E4" s="29" t="s">
        <v>64</v>
      </c>
      <c r="F4" s="29" t="s">
        <v>129</v>
      </c>
      <c r="G4" s="6"/>
      <c r="H4" s="5" t="str">
        <f t="shared" ref="H4:H27" si="1">100&amp;$B4&amp;$D4</f>
        <v>10012</v>
      </c>
    </row>
    <row r="5" spans="1:8" ht="27" customHeight="1" thickBot="1">
      <c r="A5" s="5" t="str">
        <f t="shared" si="0"/>
        <v>10013</v>
      </c>
      <c r="B5" s="10">
        <v>1</v>
      </c>
      <c r="C5" s="39" t="s">
        <v>62</v>
      </c>
      <c r="D5" s="12">
        <v>3</v>
      </c>
      <c r="E5" s="30" t="s">
        <v>65</v>
      </c>
      <c r="F5" s="13"/>
      <c r="G5" s="13"/>
      <c r="H5" s="5" t="str">
        <f t="shared" si="1"/>
        <v>10013</v>
      </c>
    </row>
    <row r="6" spans="1:8" ht="27" customHeight="1" thickTop="1">
      <c r="A6" s="5" t="str">
        <f t="shared" si="0"/>
        <v>10021</v>
      </c>
      <c r="B6" s="14">
        <v>2</v>
      </c>
      <c r="C6" s="31" t="s">
        <v>66</v>
      </c>
      <c r="D6" s="16">
        <v>1</v>
      </c>
      <c r="E6" s="32" t="s">
        <v>67</v>
      </c>
      <c r="F6" s="32" t="s">
        <v>69</v>
      </c>
      <c r="G6" s="17"/>
      <c r="H6" s="5" t="str">
        <f t="shared" si="1"/>
        <v>10021</v>
      </c>
    </row>
    <row r="7" spans="1:8" ht="27" customHeight="1">
      <c r="A7" s="5" t="str">
        <f t="shared" si="0"/>
        <v>10022</v>
      </c>
      <c r="B7" s="14">
        <v>2</v>
      </c>
      <c r="C7" s="31" t="s">
        <v>66</v>
      </c>
      <c r="D7" s="16">
        <v>2</v>
      </c>
      <c r="E7" s="32" t="s">
        <v>68</v>
      </c>
      <c r="F7" s="32" t="s">
        <v>130</v>
      </c>
      <c r="G7" s="17"/>
      <c r="H7" s="5" t="str">
        <f t="shared" si="1"/>
        <v>10022</v>
      </c>
    </row>
    <row r="8" spans="1:8" ht="27" customHeight="1">
      <c r="A8" s="5" t="str">
        <f t="shared" si="0"/>
        <v>10023</v>
      </c>
      <c r="B8" s="9">
        <v>2</v>
      </c>
      <c r="C8" s="31" t="s">
        <v>66</v>
      </c>
      <c r="D8" s="8">
        <v>3</v>
      </c>
      <c r="E8" s="29" t="s">
        <v>70</v>
      </c>
      <c r="F8" s="29" t="s">
        <v>131</v>
      </c>
      <c r="G8" s="6"/>
      <c r="H8" s="5" t="str">
        <f t="shared" si="1"/>
        <v>10023</v>
      </c>
    </row>
    <row r="9" spans="1:8" ht="27" customHeight="1" thickBot="1">
      <c r="A9" s="5" t="str">
        <f t="shared" si="0"/>
        <v>10024</v>
      </c>
      <c r="B9" s="10">
        <v>2</v>
      </c>
      <c r="C9" s="39" t="s">
        <v>66</v>
      </c>
      <c r="D9" s="12">
        <v>4</v>
      </c>
      <c r="E9" s="30" t="s">
        <v>71</v>
      </c>
      <c r="F9" s="30" t="s">
        <v>72</v>
      </c>
      <c r="G9" s="13"/>
      <c r="H9" s="5" t="str">
        <f t="shared" si="1"/>
        <v>10024</v>
      </c>
    </row>
    <row r="10" spans="1:8" ht="39" customHeight="1" thickTop="1">
      <c r="A10" s="5" t="str">
        <f t="shared" si="0"/>
        <v>10031</v>
      </c>
      <c r="B10" s="14">
        <v>3</v>
      </c>
      <c r="C10" s="31" t="s">
        <v>73</v>
      </c>
      <c r="D10" s="16">
        <v>1</v>
      </c>
      <c r="E10" s="32" t="s">
        <v>74</v>
      </c>
      <c r="F10" s="32" t="s">
        <v>132</v>
      </c>
      <c r="G10" s="21"/>
      <c r="H10" s="5" t="str">
        <f t="shared" si="1"/>
        <v>10031</v>
      </c>
    </row>
    <row r="11" spans="1:8" ht="39" customHeight="1">
      <c r="A11" s="5" t="str">
        <f t="shared" si="0"/>
        <v>10032</v>
      </c>
      <c r="B11" s="14">
        <v>3</v>
      </c>
      <c r="C11" s="31" t="s">
        <v>73</v>
      </c>
      <c r="D11" s="16">
        <v>2</v>
      </c>
      <c r="E11" s="32" t="s">
        <v>75</v>
      </c>
      <c r="F11" s="32" t="s">
        <v>76</v>
      </c>
      <c r="G11" s="21"/>
      <c r="H11" s="5" t="str">
        <f t="shared" si="1"/>
        <v>10032</v>
      </c>
    </row>
    <row r="12" spans="1:8" ht="27" customHeight="1">
      <c r="A12" s="5" t="str">
        <f t="shared" si="0"/>
        <v>10033</v>
      </c>
      <c r="B12" s="14">
        <v>3</v>
      </c>
      <c r="C12" s="31" t="s">
        <v>73</v>
      </c>
      <c r="D12" s="8">
        <v>3</v>
      </c>
      <c r="E12" s="29" t="s">
        <v>77</v>
      </c>
      <c r="F12" s="29" t="s">
        <v>133</v>
      </c>
      <c r="G12" s="6"/>
      <c r="H12" s="5" t="str">
        <f t="shared" si="1"/>
        <v>10033</v>
      </c>
    </row>
    <row r="13" spans="1:8" ht="27" customHeight="1" thickBot="1">
      <c r="A13" s="5" t="str">
        <f t="shared" si="0"/>
        <v>10034</v>
      </c>
      <c r="B13" s="10">
        <v>3</v>
      </c>
      <c r="C13" s="39" t="s">
        <v>73</v>
      </c>
      <c r="D13" s="12">
        <v>4</v>
      </c>
      <c r="E13" s="30" t="s">
        <v>78</v>
      </c>
      <c r="F13" s="13"/>
      <c r="G13" s="13"/>
      <c r="H13" s="5" t="str">
        <f t="shared" si="1"/>
        <v>10034</v>
      </c>
    </row>
    <row r="14" spans="1:8" ht="27" customHeight="1" thickTop="1">
      <c r="A14" s="5" t="str">
        <f t="shared" si="0"/>
        <v>10041</v>
      </c>
      <c r="B14" s="14">
        <v>4</v>
      </c>
      <c r="C14" s="31" t="s">
        <v>79</v>
      </c>
      <c r="D14" s="16">
        <v>1</v>
      </c>
      <c r="E14" s="32" t="s">
        <v>80</v>
      </c>
      <c r="F14" s="37" t="s">
        <v>134</v>
      </c>
      <c r="G14" s="17"/>
      <c r="H14" s="5" t="str">
        <f t="shared" si="1"/>
        <v>10041</v>
      </c>
    </row>
    <row r="15" spans="1:8" ht="27" customHeight="1">
      <c r="A15" s="5" t="str">
        <f t="shared" si="0"/>
        <v>10042</v>
      </c>
      <c r="B15" s="14">
        <v>4</v>
      </c>
      <c r="C15" s="31" t="s">
        <v>79</v>
      </c>
      <c r="D15" s="8">
        <v>2</v>
      </c>
      <c r="E15" s="29" t="s">
        <v>81</v>
      </c>
      <c r="F15" s="38" t="s">
        <v>135</v>
      </c>
      <c r="G15" s="6"/>
      <c r="H15" s="5" t="str">
        <f t="shared" si="1"/>
        <v>10042</v>
      </c>
    </row>
    <row r="16" spans="1:8" ht="27" customHeight="1">
      <c r="A16" s="5" t="str">
        <f t="shared" si="0"/>
        <v>10043</v>
      </c>
      <c r="B16" s="14">
        <v>4</v>
      </c>
      <c r="C16" s="31" t="s">
        <v>79</v>
      </c>
      <c r="D16" s="8">
        <v>3</v>
      </c>
      <c r="E16" s="29" t="s">
        <v>82</v>
      </c>
      <c r="F16" s="38" t="s">
        <v>136</v>
      </c>
      <c r="G16" s="6"/>
      <c r="H16" s="5" t="str">
        <f t="shared" si="1"/>
        <v>10043</v>
      </c>
    </row>
    <row r="17" spans="1:8" ht="27" customHeight="1">
      <c r="A17" s="5" t="str">
        <f t="shared" si="0"/>
        <v>10044</v>
      </c>
      <c r="B17" s="14">
        <v>4</v>
      </c>
      <c r="C17" s="31" t="s">
        <v>79</v>
      </c>
      <c r="D17" s="8">
        <v>4</v>
      </c>
      <c r="E17" s="29" t="s">
        <v>83</v>
      </c>
      <c r="F17" s="38" t="s">
        <v>137</v>
      </c>
      <c r="G17" s="6"/>
      <c r="H17" s="5" t="str">
        <f t="shared" si="1"/>
        <v>10044</v>
      </c>
    </row>
    <row r="18" spans="1:8" ht="27" customHeight="1" thickBot="1">
      <c r="A18" s="5" t="str">
        <f t="shared" si="0"/>
        <v>10045</v>
      </c>
      <c r="B18" s="10">
        <v>4</v>
      </c>
      <c r="C18" s="39" t="s">
        <v>79</v>
      </c>
      <c r="D18" s="12">
        <v>5</v>
      </c>
      <c r="E18" s="30" t="s">
        <v>84</v>
      </c>
      <c r="F18" s="13"/>
      <c r="G18" s="13"/>
      <c r="H18" s="5" t="str">
        <f t="shared" si="1"/>
        <v>10045</v>
      </c>
    </row>
    <row r="19" spans="1:8" ht="27" customHeight="1" thickTop="1">
      <c r="A19" s="5" t="str">
        <f t="shared" si="0"/>
        <v>100</v>
      </c>
      <c r="B19" s="14"/>
      <c r="C19" s="15"/>
      <c r="D19" s="16"/>
      <c r="E19" s="17"/>
      <c r="F19" s="17"/>
      <c r="G19" s="17"/>
      <c r="H19" s="5" t="str">
        <f t="shared" si="1"/>
        <v>100</v>
      </c>
    </row>
    <row r="20" spans="1:8" ht="27" customHeight="1">
      <c r="A20" s="5" t="str">
        <f t="shared" si="0"/>
        <v>100</v>
      </c>
      <c r="B20" s="14"/>
      <c r="C20" s="15"/>
      <c r="D20" s="16"/>
      <c r="E20" s="17"/>
      <c r="F20" s="17"/>
      <c r="G20" s="17"/>
      <c r="H20" s="5" t="str">
        <f t="shared" si="1"/>
        <v>100</v>
      </c>
    </row>
    <row r="21" spans="1:8" ht="27" customHeight="1">
      <c r="A21" s="5" t="str">
        <f t="shared" si="0"/>
        <v>100</v>
      </c>
      <c r="B21" s="14"/>
      <c r="C21" s="15"/>
      <c r="D21" s="16"/>
      <c r="E21" s="17"/>
      <c r="F21" s="17"/>
      <c r="G21" s="17"/>
      <c r="H21" s="5" t="str">
        <f t="shared" si="1"/>
        <v>100</v>
      </c>
    </row>
    <row r="22" spans="1:8" ht="39.75" customHeight="1">
      <c r="A22" s="5" t="str">
        <f t="shared" si="0"/>
        <v>100</v>
      </c>
      <c r="B22" s="9"/>
      <c r="C22" s="7"/>
      <c r="D22" s="8"/>
      <c r="E22" s="6"/>
      <c r="F22" s="22"/>
      <c r="G22" s="6"/>
      <c r="H22" s="5" t="str">
        <f t="shared" si="1"/>
        <v>100</v>
      </c>
    </row>
    <row r="23" spans="1:8" ht="39.75" customHeight="1">
      <c r="A23" s="5" t="str">
        <f t="shared" si="0"/>
        <v>100</v>
      </c>
      <c r="B23" s="9"/>
      <c r="C23" s="7"/>
      <c r="D23" s="8"/>
      <c r="E23" s="6"/>
      <c r="F23" s="22"/>
      <c r="G23" s="6"/>
      <c r="H23" s="5" t="str">
        <f t="shared" si="1"/>
        <v>100</v>
      </c>
    </row>
    <row r="24" spans="1:8" ht="39.75" customHeight="1">
      <c r="A24" s="5" t="str">
        <f t="shared" si="0"/>
        <v>100</v>
      </c>
      <c r="B24" s="9"/>
      <c r="C24" s="7"/>
      <c r="D24" s="8"/>
      <c r="E24" s="6"/>
      <c r="F24" s="22"/>
      <c r="G24" s="6"/>
      <c r="H24" s="5" t="str">
        <f t="shared" si="1"/>
        <v>100</v>
      </c>
    </row>
    <row r="25" spans="1:8" ht="39.75" customHeight="1">
      <c r="A25" s="5" t="str">
        <f t="shared" si="0"/>
        <v>100</v>
      </c>
      <c r="B25" s="9"/>
      <c r="C25" s="7"/>
      <c r="D25" s="8"/>
      <c r="E25" s="6"/>
      <c r="F25" s="22"/>
      <c r="G25" s="6"/>
      <c r="H25" s="5" t="str">
        <f t="shared" si="1"/>
        <v>100</v>
      </c>
    </row>
    <row r="26" spans="1:8" ht="27" customHeight="1">
      <c r="A26" s="5" t="str">
        <f t="shared" si="0"/>
        <v>100</v>
      </c>
      <c r="B26" s="9"/>
      <c r="C26" s="7"/>
      <c r="D26" s="8"/>
      <c r="E26" s="6"/>
      <c r="F26" s="6"/>
      <c r="G26" s="6"/>
      <c r="H26" s="5" t="str">
        <f t="shared" si="1"/>
        <v>100</v>
      </c>
    </row>
    <row r="27" spans="1:8" ht="27" customHeight="1">
      <c r="A27" s="5" t="str">
        <f t="shared" si="0"/>
        <v>100</v>
      </c>
      <c r="B27" s="9"/>
      <c r="C27" s="7"/>
      <c r="D27" s="8"/>
      <c r="E27" s="6"/>
      <c r="F27" s="6"/>
      <c r="G27" s="6"/>
      <c r="H27" s="5" t="str">
        <f t="shared" si="1"/>
        <v>100</v>
      </c>
    </row>
    <row r="28" spans="1:8">
      <c r="B28" s="3"/>
    </row>
    <row r="29" spans="1:8">
      <c r="B29" s="3"/>
    </row>
    <row r="30" spans="1:8">
      <c r="B30" s="3"/>
    </row>
    <row r="31" spans="1:8">
      <c r="B31" s="3"/>
    </row>
    <row r="32" spans="1:8">
      <c r="B32" s="3"/>
    </row>
    <row r="33" spans="2:2">
      <c r="B33" s="3"/>
    </row>
    <row r="34" spans="2:2">
      <c r="B34" s="3"/>
    </row>
    <row r="35" spans="2:2">
      <c r="B35" s="3"/>
    </row>
    <row r="36" spans="2:2">
      <c r="B36" s="3"/>
    </row>
    <row r="37" spans="2:2">
      <c r="B37" s="3"/>
    </row>
    <row r="38" spans="2:2">
      <c r="B38" s="3"/>
    </row>
    <row r="39" spans="2:2">
      <c r="B39" s="3"/>
    </row>
  </sheetData>
  <phoneticPr fontId="5"/>
  <printOptions horizontalCentered="1" verticalCentered="1"/>
  <pageMargins left="0" right="0" top="0" bottom="0" header="0" footer="0"/>
  <pageSetup paperSize="12" scale="95"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00B0F0"/>
  </sheetPr>
  <dimension ref="A1:H34"/>
  <sheetViews>
    <sheetView topLeftCell="A13" workbookViewId="0">
      <selection activeCell="C3" sqref="C3"/>
    </sheetView>
  </sheetViews>
  <sheetFormatPr defaultColWidth="9" defaultRowHeight="18.75"/>
  <cols>
    <col min="1" max="1" width="9" style="5"/>
    <col min="2" max="2" width="4.875" style="5" customWidth="1"/>
    <col min="3" max="3" width="21.875" style="2" customWidth="1"/>
    <col min="4" max="4" width="5" style="3" customWidth="1"/>
    <col min="5" max="5" width="32.125" style="5" customWidth="1"/>
    <col min="6" max="6" width="69.75" style="5" customWidth="1"/>
    <col min="7" max="7" width="50" style="5" customWidth="1"/>
    <col min="8" max="16384" width="9" style="5"/>
  </cols>
  <sheetData>
    <row r="1" spans="1:8" ht="34.5" customHeight="1">
      <c r="B1" s="1" t="s">
        <v>2</v>
      </c>
      <c r="E1" s="4" t="s">
        <v>85</v>
      </c>
      <c r="F1" s="5" t="s">
        <v>4</v>
      </c>
    </row>
    <row r="2" spans="1:8">
      <c r="B2" s="6" t="s">
        <v>5</v>
      </c>
      <c r="C2" s="7"/>
      <c r="D2" s="8" t="s">
        <v>6</v>
      </c>
      <c r="E2" s="6" t="s">
        <v>7</v>
      </c>
      <c r="F2" s="6" t="s">
        <v>8</v>
      </c>
      <c r="G2" s="6" t="s">
        <v>9</v>
      </c>
    </row>
    <row r="3" spans="1:8" ht="27" customHeight="1">
      <c r="A3" s="5" t="str">
        <f>200&amp;$B3&amp;$D3</f>
        <v>20011</v>
      </c>
      <c r="B3" s="9">
        <v>1</v>
      </c>
      <c r="C3" s="28" t="s">
        <v>86</v>
      </c>
      <c r="D3" s="8">
        <v>1</v>
      </c>
      <c r="E3" s="29" t="s">
        <v>87</v>
      </c>
      <c r="F3" s="29" t="s">
        <v>111</v>
      </c>
      <c r="G3" s="6"/>
      <c r="H3" s="5" t="str">
        <f>200&amp;$B3&amp;$D3</f>
        <v>20011</v>
      </c>
    </row>
    <row r="4" spans="1:8" ht="27" customHeight="1">
      <c r="A4" s="5" t="str">
        <f t="shared" ref="A4:A22" si="0">200&amp;$B4&amp;$D4</f>
        <v>20012</v>
      </c>
      <c r="B4" s="9">
        <v>1</v>
      </c>
      <c r="C4" s="28" t="s">
        <v>86</v>
      </c>
      <c r="D4" s="8">
        <v>2</v>
      </c>
      <c r="E4" s="29" t="s">
        <v>88</v>
      </c>
      <c r="F4" s="29" t="s">
        <v>112</v>
      </c>
      <c r="G4" s="6"/>
      <c r="H4" s="5" t="str">
        <f t="shared" ref="H4:H22" si="1">200&amp;$B4&amp;$D4</f>
        <v>20012</v>
      </c>
    </row>
    <row r="5" spans="1:8" ht="27" customHeight="1">
      <c r="A5" s="5" t="str">
        <f t="shared" si="0"/>
        <v>20013</v>
      </c>
      <c r="B5" s="9">
        <v>1</v>
      </c>
      <c r="C5" s="28" t="s">
        <v>86</v>
      </c>
      <c r="D5" s="8">
        <v>3</v>
      </c>
      <c r="E5" s="29" t="s">
        <v>89</v>
      </c>
      <c r="F5" s="29" t="s">
        <v>113</v>
      </c>
      <c r="G5" s="6"/>
      <c r="H5" s="5" t="str">
        <f t="shared" si="1"/>
        <v>20013</v>
      </c>
    </row>
    <row r="6" spans="1:8" ht="27" customHeight="1">
      <c r="A6" s="5" t="str">
        <f t="shared" si="0"/>
        <v>20014</v>
      </c>
      <c r="B6" s="9">
        <v>1</v>
      </c>
      <c r="C6" s="28" t="s">
        <v>86</v>
      </c>
      <c r="D6" s="8">
        <v>4</v>
      </c>
      <c r="E6" s="29" t="s">
        <v>90</v>
      </c>
      <c r="F6" s="29" t="s">
        <v>114</v>
      </c>
      <c r="G6" s="6"/>
      <c r="H6" s="5" t="str">
        <f t="shared" si="1"/>
        <v>20014</v>
      </c>
    </row>
    <row r="7" spans="1:8" ht="27" customHeight="1" thickBot="1">
      <c r="A7" s="5" t="str">
        <f t="shared" si="0"/>
        <v>20015</v>
      </c>
      <c r="B7" s="10">
        <v>1</v>
      </c>
      <c r="C7" s="39" t="s">
        <v>86</v>
      </c>
      <c r="D7" s="12">
        <v>5</v>
      </c>
      <c r="E7" s="30" t="s">
        <v>91</v>
      </c>
      <c r="F7" s="30" t="s">
        <v>115</v>
      </c>
      <c r="G7" s="13"/>
      <c r="H7" s="5" t="str">
        <f t="shared" si="1"/>
        <v>20015</v>
      </c>
    </row>
    <row r="8" spans="1:8" ht="27" customHeight="1" thickTop="1">
      <c r="A8" s="5" t="str">
        <f t="shared" si="0"/>
        <v>20021</v>
      </c>
      <c r="B8" s="14">
        <v>2</v>
      </c>
      <c r="C8" s="31" t="s">
        <v>92</v>
      </c>
      <c r="D8" s="16">
        <v>1</v>
      </c>
      <c r="E8" s="32" t="s">
        <v>93</v>
      </c>
      <c r="F8" s="32" t="s">
        <v>94</v>
      </c>
      <c r="G8" s="17"/>
      <c r="H8" s="5" t="str">
        <f t="shared" si="1"/>
        <v>20021</v>
      </c>
    </row>
    <row r="9" spans="1:8" ht="27" customHeight="1">
      <c r="A9" s="5" t="str">
        <f t="shared" si="0"/>
        <v>20022</v>
      </c>
      <c r="B9" s="14">
        <v>2</v>
      </c>
      <c r="C9" s="31" t="s">
        <v>92</v>
      </c>
      <c r="D9" s="16">
        <v>2</v>
      </c>
      <c r="E9" s="32" t="s">
        <v>95</v>
      </c>
      <c r="F9" s="32" t="s">
        <v>116</v>
      </c>
      <c r="G9" s="17"/>
      <c r="H9" s="5" t="str">
        <f t="shared" si="1"/>
        <v>20022</v>
      </c>
    </row>
    <row r="10" spans="1:8" ht="27" customHeight="1">
      <c r="A10" s="5" t="str">
        <f t="shared" si="0"/>
        <v>20023</v>
      </c>
      <c r="B10" s="14">
        <v>2</v>
      </c>
      <c r="C10" s="31" t="s">
        <v>92</v>
      </c>
      <c r="D10" s="16">
        <v>3</v>
      </c>
      <c r="E10" s="32" t="s">
        <v>96</v>
      </c>
      <c r="F10" s="32" t="s">
        <v>117</v>
      </c>
      <c r="G10" s="17"/>
      <c r="H10" s="5" t="str">
        <f t="shared" si="1"/>
        <v>20023</v>
      </c>
    </row>
    <row r="11" spans="1:8" ht="27" customHeight="1">
      <c r="A11" s="5" t="str">
        <f t="shared" si="0"/>
        <v>20024</v>
      </c>
      <c r="B11" s="9">
        <v>2</v>
      </c>
      <c r="C11" s="31" t="s">
        <v>92</v>
      </c>
      <c r="D11" s="8">
        <v>4</v>
      </c>
      <c r="E11" s="29" t="s">
        <v>97</v>
      </c>
      <c r="F11" s="29" t="s">
        <v>118</v>
      </c>
      <c r="G11" s="6"/>
      <c r="H11" s="5" t="str">
        <f t="shared" si="1"/>
        <v>20024</v>
      </c>
    </row>
    <row r="12" spans="1:8" ht="27" customHeight="1">
      <c r="A12" s="5" t="str">
        <f t="shared" si="0"/>
        <v>20025</v>
      </c>
      <c r="B12" s="33">
        <v>2</v>
      </c>
      <c r="C12" s="31" t="s">
        <v>92</v>
      </c>
      <c r="D12" s="34">
        <v>5</v>
      </c>
      <c r="E12" s="36" t="s">
        <v>98</v>
      </c>
      <c r="F12" s="36" t="s">
        <v>119</v>
      </c>
      <c r="G12" s="35"/>
      <c r="H12" s="5" t="str">
        <f t="shared" si="1"/>
        <v>20025</v>
      </c>
    </row>
    <row r="13" spans="1:8" ht="27" customHeight="1" thickBot="1">
      <c r="A13" s="5" t="str">
        <f t="shared" si="0"/>
        <v>20026</v>
      </c>
      <c r="B13" s="10">
        <v>2</v>
      </c>
      <c r="C13" s="39" t="s">
        <v>92</v>
      </c>
      <c r="D13" s="12">
        <v>6</v>
      </c>
      <c r="E13" s="30" t="s">
        <v>99</v>
      </c>
      <c r="F13" s="30" t="s">
        <v>120</v>
      </c>
      <c r="G13" s="13"/>
      <c r="H13" s="5" t="str">
        <f t="shared" si="1"/>
        <v>20026</v>
      </c>
    </row>
    <row r="14" spans="1:8" ht="39" customHeight="1" thickTop="1">
      <c r="A14" s="5" t="str">
        <f t="shared" si="0"/>
        <v>20031</v>
      </c>
      <c r="B14" s="14">
        <v>3</v>
      </c>
      <c r="C14" s="31" t="s">
        <v>100</v>
      </c>
      <c r="D14" s="16">
        <v>1</v>
      </c>
      <c r="E14" s="32" t="s">
        <v>101</v>
      </c>
      <c r="F14" s="32" t="s">
        <v>121</v>
      </c>
      <c r="G14" s="21"/>
      <c r="H14" s="5" t="str">
        <f t="shared" si="1"/>
        <v>20031</v>
      </c>
    </row>
    <row r="15" spans="1:8" ht="27" customHeight="1">
      <c r="A15" s="5" t="str">
        <f t="shared" si="0"/>
        <v>20032</v>
      </c>
      <c r="B15" s="9">
        <v>3</v>
      </c>
      <c r="C15" s="31" t="s">
        <v>100</v>
      </c>
      <c r="D15" s="8">
        <v>2</v>
      </c>
      <c r="E15" s="29" t="s">
        <v>102</v>
      </c>
      <c r="F15" s="29" t="s">
        <v>122</v>
      </c>
      <c r="G15" s="6"/>
      <c r="H15" s="5" t="str">
        <f t="shared" si="1"/>
        <v>20032</v>
      </c>
    </row>
    <row r="16" spans="1:8" ht="27" customHeight="1">
      <c r="A16" s="5" t="str">
        <f t="shared" si="0"/>
        <v>20033</v>
      </c>
      <c r="B16" s="33">
        <v>3</v>
      </c>
      <c r="C16" s="31" t="s">
        <v>100</v>
      </c>
      <c r="D16" s="34">
        <v>3</v>
      </c>
      <c r="E16" s="36" t="s">
        <v>103</v>
      </c>
      <c r="F16" s="36" t="s">
        <v>123</v>
      </c>
      <c r="G16" s="35"/>
      <c r="H16" s="5" t="str">
        <f t="shared" si="1"/>
        <v>20033</v>
      </c>
    </row>
    <row r="17" spans="1:8" ht="27" customHeight="1" thickBot="1">
      <c r="A17" s="5" t="str">
        <f t="shared" si="0"/>
        <v>20034</v>
      </c>
      <c r="B17" s="10">
        <v>3</v>
      </c>
      <c r="C17" s="39" t="s">
        <v>100</v>
      </c>
      <c r="D17" s="12">
        <v>4</v>
      </c>
      <c r="E17" s="30" t="s">
        <v>104</v>
      </c>
      <c r="F17" s="13"/>
      <c r="G17" s="13"/>
      <c r="H17" s="5" t="str">
        <f t="shared" si="1"/>
        <v>20034</v>
      </c>
    </row>
    <row r="18" spans="1:8" ht="27" customHeight="1" thickTop="1">
      <c r="A18" s="5" t="str">
        <f t="shared" si="0"/>
        <v>20041</v>
      </c>
      <c r="B18" s="14">
        <v>4</v>
      </c>
      <c r="C18" s="31" t="s">
        <v>105</v>
      </c>
      <c r="D18" s="16">
        <v>1</v>
      </c>
      <c r="E18" s="32" t="s">
        <v>106</v>
      </c>
      <c r="F18" s="32" t="s">
        <v>124</v>
      </c>
      <c r="G18" s="17"/>
      <c r="H18" s="5" t="str">
        <f t="shared" si="1"/>
        <v>20041</v>
      </c>
    </row>
    <row r="19" spans="1:8" ht="27" customHeight="1">
      <c r="A19" s="5" t="str">
        <f t="shared" si="0"/>
        <v>20042</v>
      </c>
      <c r="B19" s="9">
        <v>4</v>
      </c>
      <c r="C19" s="31" t="s">
        <v>105</v>
      </c>
      <c r="D19" s="8">
        <v>2</v>
      </c>
      <c r="E19" s="29" t="s">
        <v>107</v>
      </c>
      <c r="F19" s="29" t="s">
        <v>125</v>
      </c>
      <c r="G19" s="6"/>
      <c r="H19" s="5" t="str">
        <f t="shared" si="1"/>
        <v>20042</v>
      </c>
    </row>
    <row r="20" spans="1:8" ht="27" customHeight="1">
      <c r="A20" s="5" t="str">
        <f t="shared" si="0"/>
        <v>20043</v>
      </c>
      <c r="B20" s="9">
        <v>4</v>
      </c>
      <c r="C20" s="31" t="s">
        <v>105</v>
      </c>
      <c r="D20" s="8">
        <v>3</v>
      </c>
      <c r="E20" s="29" t="s">
        <v>108</v>
      </c>
      <c r="F20" s="29" t="s">
        <v>126</v>
      </c>
      <c r="G20" s="6"/>
      <c r="H20" s="5" t="str">
        <f t="shared" si="1"/>
        <v>20043</v>
      </c>
    </row>
    <row r="21" spans="1:8" ht="27" customHeight="1">
      <c r="A21" s="5" t="str">
        <f t="shared" si="0"/>
        <v>20044</v>
      </c>
      <c r="B21" s="9">
        <v>4</v>
      </c>
      <c r="C21" s="31" t="s">
        <v>105</v>
      </c>
      <c r="D21" s="8">
        <v>4</v>
      </c>
      <c r="E21" s="29" t="s">
        <v>109</v>
      </c>
      <c r="F21" s="29" t="s">
        <v>127</v>
      </c>
      <c r="G21" s="6"/>
      <c r="H21" s="5" t="str">
        <f t="shared" si="1"/>
        <v>20044</v>
      </c>
    </row>
    <row r="22" spans="1:8" ht="27" customHeight="1" thickBot="1">
      <c r="A22" s="5" t="str">
        <f t="shared" si="0"/>
        <v>20045</v>
      </c>
      <c r="B22" s="10">
        <v>4</v>
      </c>
      <c r="C22" s="39" t="s">
        <v>105</v>
      </c>
      <c r="D22" s="12">
        <v>5</v>
      </c>
      <c r="E22" s="30" t="s">
        <v>110</v>
      </c>
      <c r="F22" s="13"/>
      <c r="G22" s="13"/>
      <c r="H22" s="5" t="str">
        <f t="shared" si="1"/>
        <v>20045</v>
      </c>
    </row>
    <row r="23" spans="1:8" ht="19.5" thickTop="1">
      <c r="B23" s="3"/>
    </row>
    <row r="24" spans="1:8">
      <c r="B24" s="3"/>
    </row>
    <row r="25" spans="1:8">
      <c r="B25" s="3"/>
    </row>
    <row r="26" spans="1:8">
      <c r="B26" s="3"/>
    </row>
    <row r="27" spans="1:8">
      <c r="B27" s="3"/>
    </row>
    <row r="28" spans="1:8">
      <c r="B28" s="3"/>
    </row>
    <row r="29" spans="1:8">
      <c r="B29" s="3"/>
    </row>
    <row r="30" spans="1:8">
      <c r="B30" s="3"/>
    </row>
    <row r="31" spans="1:8">
      <c r="B31" s="3"/>
    </row>
    <row r="32" spans="1:8">
      <c r="B32" s="3"/>
    </row>
    <row r="33" spans="2:2">
      <c r="B33" s="3"/>
    </row>
    <row r="34" spans="2:2">
      <c r="B34" s="3"/>
    </row>
  </sheetData>
  <phoneticPr fontId="5"/>
  <printOptions horizontalCentered="1" verticalCentered="1"/>
  <pageMargins left="0" right="0" top="0" bottom="0" header="0" footer="0"/>
  <pageSetup paperSize="12" scale="95"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00B0F0"/>
  </sheetPr>
  <dimension ref="A1:H34"/>
  <sheetViews>
    <sheetView topLeftCell="A4" workbookViewId="0">
      <selection activeCell="C3" sqref="C3"/>
    </sheetView>
  </sheetViews>
  <sheetFormatPr defaultColWidth="9" defaultRowHeight="18.75"/>
  <cols>
    <col min="1" max="1" width="9" style="5"/>
    <col min="2" max="2" width="4.875" style="5" customWidth="1"/>
    <col min="3" max="3" width="21.875" style="2" customWidth="1"/>
    <col min="4" max="4" width="5" style="3" customWidth="1"/>
    <col min="5" max="5" width="32.125" style="5" customWidth="1"/>
    <col min="6" max="7" width="50" style="5" customWidth="1"/>
    <col min="8" max="16384" width="9" style="5"/>
  </cols>
  <sheetData>
    <row r="1" spans="1:8" ht="34.5" customHeight="1">
      <c r="B1" s="1" t="s">
        <v>2</v>
      </c>
      <c r="E1" s="4" t="s">
        <v>3</v>
      </c>
      <c r="F1" s="5" t="s">
        <v>4</v>
      </c>
    </row>
    <row r="2" spans="1:8">
      <c r="B2" s="6" t="s">
        <v>5</v>
      </c>
      <c r="C2" s="7"/>
      <c r="D2" s="8" t="s">
        <v>6</v>
      </c>
      <c r="E2" s="6" t="s">
        <v>7</v>
      </c>
      <c r="F2" s="6" t="s">
        <v>8</v>
      </c>
      <c r="G2" s="6" t="s">
        <v>9</v>
      </c>
    </row>
    <row r="3" spans="1:8" ht="27" customHeight="1">
      <c r="A3" s="5" t="str">
        <f>300&amp;$B3&amp;$D3</f>
        <v>30011</v>
      </c>
      <c r="B3" s="9">
        <v>1</v>
      </c>
      <c r="C3" s="7" t="s">
        <v>10</v>
      </c>
      <c r="D3" s="8">
        <v>1</v>
      </c>
      <c r="E3" s="6" t="s">
        <v>11</v>
      </c>
      <c r="F3" s="6" t="s">
        <v>12</v>
      </c>
      <c r="G3" s="6"/>
      <c r="H3" s="5" t="str">
        <f>300&amp;$B3&amp;$D3</f>
        <v>30011</v>
      </c>
    </row>
    <row r="4" spans="1:8" ht="27" customHeight="1">
      <c r="A4" s="5" t="str">
        <f t="shared" ref="A4:A22" si="0">300&amp;$B4&amp;$D4</f>
        <v>30012</v>
      </c>
      <c r="B4" s="9">
        <v>1</v>
      </c>
      <c r="C4" s="7" t="s">
        <v>10</v>
      </c>
      <c r="D4" s="8">
        <v>2</v>
      </c>
      <c r="E4" s="6" t="s">
        <v>13</v>
      </c>
      <c r="F4" s="6" t="s">
        <v>14</v>
      </c>
      <c r="G4" s="6" t="s">
        <v>15</v>
      </c>
      <c r="H4" s="5" t="str">
        <f t="shared" ref="H4:H22" si="1">300&amp;$B4&amp;$D4</f>
        <v>30012</v>
      </c>
    </row>
    <row r="5" spans="1:8" ht="27" customHeight="1">
      <c r="A5" s="5" t="str">
        <f t="shared" si="0"/>
        <v>30013</v>
      </c>
      <c r="B5" s="9">
        <v>1</v>
      </c>
      <c r="C5" s="7" t="s">
        <v>10</v>
      </c>
      <c r="D5" s="8">
        <v>3</v>
      </c>
      <c r="E5" s="6" t="s">
        <v>16</v>
      </c>
      <c r="F5" s="6" t="s">
        <v>17</v>
      </c>
      <c r="G5" s="6"/>
      <c r="H5" s="5" t="str">
        <f t="shared" si="1"/>
        <v>30013</v>
      </c>
    </row>
    <row r="6" spans="1:8" ht="27" customHeight="1" thickBot="1">
      <c r="A6" s="5" t="str">
        <f t="shared" si="0"/>
        <v>30014</v>
      </c>
      <c r="B6" s="10">
        <v>1</v>
      </c>
      <c r="C6" s="11" t="s">
        <v>10</v>
      </c>
      <c r="D6" s="12">
        <v>4</v>
      </c>
      <c r="E6" s="13" t="s">
        <v>18</v>
      </c>
      <c r="F6" s="13" t="s">
        <v>19</v>
      </c>
      <c r="G6" s="13"/>
      <c r="H6" s="5" t="str">
        <f t="shared" si="1"/>
        <v>30014</v>
      </c>
    </row>
    <row r="7" spans="1:8" ht="27" customHeight="1" thickTop="1">
      <c r="A7" s="5" t="str">
        <f t="shared" si="0"/>
        <v>30021</v>
      </c>
      <c r="B7" s="14">
        <v>2</v>
      </c>
      <c r="C7" s="15" t="s">
        <v>20</v>
      </c>
      <c r="D7" s="16">
        <v>1</v>
      </c>
      <c r="E7" s="17" t="s">
        <v>21</v>
      </c>
      <c r="F7" s="17" t="s">
        <v>22</v>
      </c>
      <c r="G7" s="17" t="s">
        <v>23</v>
      </c>
      <c r="H7" s="5" t="str">
        <f t="shared" si="1"/>
        <v>30021</v>
      </c>
    </row>
    <row r="8" spans="1:8" ht="27" customHeight="1">
      <c r="A8" s="5" t="str">
        <f t="shared" si="0"/>
        <v>30022</v>
      </c>
      <c r="B8" s="9">
        <v>2</v>
      </c>
      <c r="C8" s="7" t="s">
        <v>20</v>
      </c>
      <c r="D8" s="8">
        <v>2</v>
      </c>
      <c r="E8" s="6" t="s">
        <v>24</v>
      </c>
      <c r="F8" s="6" t="s">
        <v>25</v>
      </c>
      <c r="G8" s="6"/>
      <c r="H8" s="5" t="str">
        <f t="shared" si="1"/>
        <v>30022</v>
      </c>
    </row>
    <row r="9" spans="1:8" ht="27" customHeight="1" thickBot="1">
      <c r="A9" s="5" t="str">
        <f t="shared" si="0"/>
        <v>30023</v>
      </c>
      <c r="B9" s="10">
        <v>2</v>
      </c>
      <c r="C9" s="11" t="s">
        <v>20</v>
      </c>
      <c r="D9" s="12">
        <v>3</v>
      </c>
      <c r="E9" s="13" t="s">
        <v>26</v>
      </c>
      <c r="F9" s="13"/>
      <c r="G9" s="13"/>
      <c r="H9" s="5" t="str">
        <f t="shared" si="1"/>
        <v>30023</v>
      </c>
    </row>
    <row r="10" spans="1:8" ht="27" customHeight="1" thickTop="1" thickBot="1">
      <c r="A10" s="5" t="str">
        <f t="shared" si="0"/>
        <v>30031</v>
      </c>
      <c r="B10" s="18">
        <v>3</v>
      </c>
      <c r="C10" s="19" t="s">
        <v>27</v>
      </c>
      <c r="D10" s="18">
        <v>1</v>
      </c>
      <c r="E10" s="20" t="s">
        <v>27</v>
      </c>
      <c r="F10" s="20" t="s">
        <v>28</v>
      </c>
      <c r="G10" s="20" t="s">
        <v>29</v>
      </c>
      <c r="H10" s="5" t="str">
        <f t="shared" si="1"/>
        <v>30031</v>
      </c>
    </row>
    <row r="11" spans="1:8" ht="39" customHeight="1" thickTop="1">
      <c r="A11" s="5" t="str">
        <f t="shared" si="0"/>
        <v>30041</v>
      </c>
      <c r="B11" s="14">
        <v>4</v>
      </c>
      <c r="C11" s="15" t="s">
        <v>30</v>
      </c>
      <c r="D11" s="16">
        <v>1</v>
      </c>
      <c r="E11" s="17" t="s">
        <v>31</v>
      </c>
      <c r="F11" s="17" t="s">
        <v>32</v>
      </c>
      <c r="G11" s="21" t="s">
        <v>33</v>
      </c>
      <c r="H11" s="5" t="str">
        <f t="shared" si="1"/>
        <v>30041</v>
      </c>
    </row>
    <row r="12" spans="1:8" ht="27" customHeight="1">
      <c r="A12" s="5" t="str">
        <f t="shared" si="0"/>
        <v>30042</v>
      </c>
      <c r="B12" s="9">
        <v>4</v>
      </c>
      <c r="C12" s="7" t="s">
        <v>30</v>
      </c>
      <c r="D12" s="8">
        <v>2</v>
      </c>
      <c r="E12" s="6" t="s">
        <v>34</v>
      </c>
      <c r="F12" s="6" t="s">
        <v>35</v>
      </c>
      <c r="G12" s="6"/>
      <c r="H12" s="5" t="str">
        <f t="shared" si="1"/>
        <v>30042</v>
      </c>
    </row>
    <row r="13" spans="1:8" ht="27" customHeight="1" thickBot="1">
      <c r="A13" s="5" t="str">
        <f t="shared" si="0"/>
        <v>30043</v>
      </c>
      <c r="B13" s="10">
        <v>4</v>
      </c>
      <c r="C13" s="11" t="s">
        <v>30</v>
      </c>
      <c r="D13" s="12">
        <v>3</v>
      </c>
      <c r="E13" s="13" t="s">
        <v>36</v>
      </c>
      <c r="F13" s="13"/>
      <c r="G13" s="13"/>
      <c r="H13" s="5" t="str">
        <f t="shared" si="1"/>
        <v>30043</v>
      </c>
    </row>
    <row r="14" spans="1:8" ht="27" customHeight="1" thickTop="1">
      <c r="A14" s="5" t="str">
        <f t="shared" si="0"/>
        <v>30051</v>
      </c>
      <c r="B14" s="14">
        <v>5</v>
      </c>
      <c r="C14" s="15" t="s">
        <v>37</v>
      </c>
      <c r="D14" s="16">
        <v>1</v>
      </c>
      <c r="E14" s="17" t="s">
        <v>38</v>
      </c>
      <c r="F14" s="17" t="s">
        <v>39</v>
      </c>
      <c r="G14" s="17"/>
      <c r="H14" s="5" t="str">
        <f t="shared" si="1"/>
        <v>30051</v>
      </c>
    </row>
    <row r="15" spans="1:8" ht="27" customHeight="1">
      <c r="A15" s="5" t="str">
        <f t="shared" si="0"/>
        <v>30052</v>
      </c>
      <c r="B15" s="9">
        <v>5</v>
      </c>
      <c r="C15" s="7" t="s">
        <v>37</v>
      </c>
      <c r="D15" s="8">
        <v>2</v>
      </c>
      <c r="E15" s="6" t="s">
        <v>40</v>
      </c>
      <c r="F15" s="6" t="s">
        <v>41</v>
      </c>
      <c r="G15" s="6"/>
      <c r="H15" s="5" t="str">
        <f t="shared" si="1"/>
        <v>30052</v>
      </c>
    </row>
    <row r="16" spans="1:8" ht="27" customHeight="1">
      <c r="A16" s="5" t="str">
        <f t="shared" si="0"/>
        <v>30053</v>
      </c>
      <c r="B16" s="9">
        <v>5</v>
      </c>
      <c r="C16" s="7" t="s">
        <v>37</v>
      </c>
      <c r="D16" s="8">
        <v>3</v>
      </c>
      <c r="E16" s="6" t="s">
        <v>42</v>
      </c>
      <c r="F16" s="6" t="s">
        <v>43</v>
      </c>
      <c r="G16" s="6"/>
      <c r="H16" s="5" t="str">
        <f t="shared" si="1"/>
        <v>30053</v>
      </c>
    </row>
    <row r="17" spans="1:8" ht="27" customHeight="1">
      <c r="A17" s="5" t="str">
        <f t="shared" si="0"/>
        <v>30054</v>
      </c>
      <c r="B17" s="9">
        <v>5</v>
      </c>
      <c r="C17" s="7" t="s">
        <v>37</v>
      </c>
      <c r="D17" s="8">
        <v>4</v>
      </c>
      <c r="E17" s="6" t="s">
        <v>44</v>
      </c>
      <c r="F17" s="6" t="s">
        <v>45</v>
      </c>
      <c r="G17" s="6"/>
      <c r="H17" s="5" t="str">
        <f t="shared" si="1"/>
        <v>30054</v>
      </c>
    </row>
    <row r="18" spans="1:8" ht="27" customHeight="1" thickBot="1">
      <c r="A18" s="5" t="str">
        <f t="shared" si="0"/>
        <v>30055</v>
      </c>
      <c r="B18" s="10">
        <v>5</v>
      </c>
      <c r="C18" s="11" t="s">
        <v>37</v>
      </c>
      <c r="D18" s="12">
        <v>5</v>
      </c>
      <c r="E18" s="13" t="s">
        <v>46</v>
      </c>
      <c r="F18" s="13"/>
      <c r="G18" s="13"/>
      <c r="H18" s="5" t="str">
        <f t="shared" si="1"/>
        <v>30055</v>
      </c>
    </row>
    <row r="19" spans="1:8" ht="27" customHeight="1" thickTop="1">
      <c r="A19" s="5" t="str">
        <f t="shared" si="0"/>
        <v>30061</v>
      </c>
      <c r="B19" s="14">
        <v>6</v>
      </c>
      <c r="C19" s="15" t="s">
        <v>47</v>
      </c>
      <c r="D19" s="16">
        <v>1</v>
      </c>
      <c r="E19" s="17" t="s">
        <v>48</v>
      </c>
      <c r="F19" s="17" t="s">
        <v>49</v>
      </c>
      <c r="G19" s="17"/>
      <c r="H19" s="5" t="str">
        <f t="shared" si="1"/>
        <v>30061</v>
      </c>
    </row>
    <row r="20" spans="1:8" ht="39.75" customHeight="1">
      <c r="A20" s="5" t="str">
        <f t="shared" si="0"/>
        <v>30062</v>
      </c>
      <c r="B20" s="9">
        <v>6</v>
      </c>
      <c r="C20" s="7" t="s">
        <v>47</v>
      </c>
      <c r="D20" s="8">
        <v>2</v>
      </c>
      <c r="E20" s="6" t="s">
        <v>50</v>
      </c>
      <c r="F20" s="22" t="s">
        <v>51</v>
      </c>
      <c r="G20" s="6"/>
      <c r="H20" s="5" t="str">
        <f t="shared" si="1"/>
        <v>30062</v>
      </c>
    </row>
    <row r="21" spans="1:8" ht="27" customHeight="1">
      <c r="A21" s="5" t="str">
        <f t="shared" si="0"/>
        <v>30063</v>
      </c>
      <c r="B21" s="9">
        <v>6</v>
      </c>
      <c r="C21" s="7" t="s">
        <v>47</v>
      </c>
      <c r="D21" s="8">
        <v>3</v>
      </c>
      <c r="E21" s="6" t="s">
        <v>52</v>
      </c>
      <c r="F21" s="6" t="s">
        <v>53</v>
      </c>
      <c r="G21" s="6"/>
      <c r="H21" s="5" t="str">
        <f t="shared" si="1"/>
        <v>30063</v>
      </c>
    </row>
    <row r="22" spans="1:8" ht="27" customHeight="1">
      <c r="A22" s="5" t="str">
        <f t="shared" si="0"/>
        <v>30064</v>
      </c>
      <c r="B22" s="9">
        <v>6</v>
      </c>
      <c r="C22" s="7" t="s">
        <v>47</v>
      </c>
      <c r="D22" s="8">
        <v>4</v>
      </c>
      <c r="E22" s="6" t="s">
        <v>54</v>
      </c>
      <c r="F22" s="6"/>
      <c r="G22" s="6"/>
      <c r="H22" s="5" t="str">
        <f t="shared" si="1"/>
        <v>30064</v>
      </c>
    </row>
    <row r="23" spans="1:8">
      <c r="B23" s="3"/>
    </row>
    <row r="24" spans="1:8">
      <c r="B24" s="3"/>
    </row>
    <row r="25" spans="1:8">
      <c r="B25" s="3"/>
    </row>
    <row r="26" spans="1:8">
      <c r="B26" s="3"/>
    </row>
    <row r="27" spans="1:8">
      <c r="B27" s="3"/>
    </row>
    <row r="28" spans="1:8">
      <c r="B28" s="3"/>
    </row>
    <row r="29" spans="1:8">
      <c r="B29" s="3"/>
    </row>
    <row r="30" spans="1:8">
      <c r="B30" s="3"/>
    </row>
    <row r="31" spans="1:8">
      <c r="B31" s="3"/>
    </row>
    <row r="32" spans="1:8">
      <c r="B32" s="3"/>
    </row>
    <row r="33" spans="2:2">
      <c r="B33" s="3"/>
    </row>
    <row r="34" spans="2:2">
      <c r="B34" s="3"/>
    </row>
  </sheetData>
  <phoneticPr fontId="5"/>
  <printOptions horizontalCentered="1" verticalCentered="1"/>
  <pageMargins left="0" right="0" top="0" bottom="0" header="0" footer="0"/>
  <pageSetup paperSize="12"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election activeCell="B3" sqref="B3"/>
    </sheetView>
  </sheetViews>
  <sheetFormatPr defaultRowHeight="18.75"/>
  <cols>
    <col min="1" max="6" width="44.75" customWidth="1"/>
  </cols>
  <sheetData>
    <row r="1" ht="180.6" customHeight="1"/>
  </sheetData>
  <phoneticPr fontId="5"/>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C5:P48"/>
  <sheetViews>
    <sheetView view="pageBreakPreview" zoomScale="120" zoomScaleNormal="100" zoomScaleSheetLayoutView="120" workbookViewId="0">
      <selection activeCell="G35" sqref="G35"/>
    </sheetView>
  </sheetViews>
  <sheetFormatPr defaultRowHeight="18.75"/>
  <cols>
    <col min="2" max="2" width="5.125" customWidth="1"/>
    <col min="3" max="3" width="10" bestFit="1" customWidth="1"/>
    <col min="5" max="6" width="10.375" customWidth="1"/>
    <col min="10" max="11" width="10.25" customWidth="1"/>
  </cols>
  <sheetData>
    <row r="5" spans="3:16" ht="33.75" customHeight="1">
      <c r="C5" s="24" t="e">
        <f>IF(VLOOKUP("○",基礎データ!$E$6:$J$15,6,FALSE)="","","問い１  ")</f>
        <v>#N/A</v>
      </c>
      <c r="D5" s="101" t="e">
        <f>VLOOKUP("○",基礎データ!$E$6:$J$15,5,FALSE)</f>
        <v>#N/A</v>
      </c>
      <c r="E5" s="102"/>
      <c r="F5" s="102"/>
      <c r="H5" s="24" t="e">
        <f>$C$5</f>
        <v>#N/A</v>
      </c>
      <c r="I5" s="101" t="e">
        <f>$D$5</f>
        <v>#N/A</v>
      </c>
      <c r="J5" s="102"/>
      <c r="K5" s="102"/>
    </row>
    <row r="9" spans="3:16" ht="33.75" customHeight="1">
      <c r="C9" s="24" t="e">
        <f>IF(VLOOKUP("○",基礎データ!$E$6:$J$15,6,FALSE)="","","問い2  ")</f>
        <v>#N/A</v>
      </c>
      <c r="D9" s="101" t="e">
        <f>VLOOKUP("○",基礎データ!$E$6:$J$15,6,FALSE)</f>
        <v>#N/A</v>
      </c>
      <c r="E9" s="102"/>
      <c r="F9" s="102"/>
      <c r="H9" s="24" t="e">
        <f>$C$9</f>
        <v>#N/A</v>
      </c>
      <c r="I9" s="101" t="e">
        <f>$D$9</f>
        <v>#N/A</v>
      </c>
      <c r="J9" s="102"/>
      <c r="K9" s="102"/>
      <c r="O9" s="100" t="e">
        <f>VLOOKUP("○",基礎データ!$E$6:$J$15,3,FALSE)</f>
        <v>#N/A</v>
      </c>
      <c r="P9" s="100"/>
    </row>
    <row r="11" spans="3:16" ht="26.25" customHeight="1"/>
    <row r="29" spans="3:6" ht="27" customHeight="1">
      <c r="C29" s="23" t="s">
        <v>58</v>
      </c>
      <c r="D29" s="100" t="e">
        <f>$O$9</f>
        <v>#N/A</v>
      </c>
      <c r="E29" s="100"/>
      <c r="F29" s="23" t="s">
        <v>59</v>
      </c>
    </row>
    <row r="30" spans="3:6" ht="23.25" customHeight="1">
      <c r="C30" s="23"/>
      <c r="D30" s="25"/>
      <c r="E30" s="25"/>
      <c r="F30" s="23"/>
    </row>
    <row r="31" spans="3:6" ht="23.25" customHeight="1">
      <c r="C31" s="23"/>
      <c r="D31" s="25"/>
      <c r="E31" s="25"/>
      <c r="F31" s="23"/>
    </row>
    <row r="32" spans="3:6" ht="28.5" customHeight="1"/>
    <row r="33" ht="28.5" customHeight="1"/>
    <row r="34" ht="28.5" customHeight="1"/>
    <row r="35" ht="28.5" customHeight="1"/>
    <row r="36" ht="28.5" customHeight="1"/>
    <row r="37" ht="28.5" customHeight="1"/>
    <row r="38" ht="28.5" customHeight="1"/>
    <row r="39" ht="28.5" customHeight="1"/>
    <row r="40" ht="28.5" customHeight="1"/>
    <row r="41" ht="28.5" customHeight="1"/>
    <row r="42" ht="28.5" customHeight="1"/>
    <row r="43" ht="28.5" customHeight="1"/>
    <row r="44" ht="28.5" customHeight="1"/>
    <row r="45" ht="28.5" customHeight="1"/>
    <row r="46" ht="28.5" customHeight="1"/>
    <row r="47" ht="28.5" customHeight="1"/>
    <row r="48" ht="28.5" customHeight="1"/>
  </sheetData>
  <mergeCells count="6">
    <mergeCell ref="O9:P9"/>
    <mergeCell ref="D29:E29"/>
    <mergeCell ref="D5:F5"/>
    <mergeCell ref="I5:K5"/>
    <mergeCell ref="D9:F9"/>
    <mergeCell ref="I9:K9"/>
  </mergeCells>
  <phoneticPr fontId="5"/>
  <printOptions horizontalCentered="1" verticalCentered="1"/>
  <pageMargins left="0" right="0" top="0" bottom="0" header="0" footer="0"/>
  <pageSetup paperSize="9" scale="91" fitToHeight="0" orientation="landscape" r:id="rId1"/>
  <rowBreaks count="1" manualBreakCount="1">
    <brk id="27" min="1" max="1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C5:P48"/>
  <sheetViews>
    <sheetView view="pageBreakPreview" topLeftCell="A37" zoomScaleNormal="100" zoomScaleSheetLayoutView="100" workbookViewId="0">
      <selection activeCell="I41" sqref="I41"/>
    </sheetView>
  </sheetViews>
  <sheetFormatPr defaultRowHeight="18.75"/>
  <cols>
    <col min="2" max="2" width="5.125" customWidth="1"/>
    <col min="3" max="3" width="10" bestFit="1" customWidth="1"/>
    <col min="5" max="6" width="10.375" customWidth="1"/>
    <col min="10" max="11" width="10.25" customWidth="1"/>
  </cols>
  <sheetData>
    <row r="5" spans="3:16" ht="33.75" customHeight="1">
      <c r="C5" s="24" t="e">
        <f>IF(VLOOKUP("○",基礎データ!$E$6:$J$15,6,FALSE)="","","問い１  ")</f>
        <v>#N/A</v>
      </c>
      <c r="D5" s="101" t="e">
        <f>VLOOKUP("○",基礎データ!$E$6:$J$15,5,FALSE)</f>
        <v>#N/A</v>
      </c>
      <c r="E5" s="102"/>
      <c r="F5" s="102"/>
      <c r="H5" s="24" t="e">
        <f>$C$5</f>
        <v>#N/A</v>
      </c>
      <c r="I5" s="101" t="e">
        <f>$D$5</f>
        <v>#N/A</v>
      </c>
      <c r="J5" s="102"/>
      <c r="K5" s="102"/>
    </row>
    <row r="9" spans="3:16" ht="33.75" customHeight="1">
      <c r="C9" s="24" t="e">
        <f>IF(VLOOKUP("○",基礎データ!$E$6:$J$15,6,FALSE)="","","問い2  ")</f>
        <v>#N/A</v>
      </c>
      <c r="D9" s="101" t="e">
        <f>VLOOKUP("○",基礎データ!$E$6:$J$15,6,FALSE)</f>
        <v>#N/A</v>
      </c>
      <c r="E9" s="102"/>
      <c r="F9" s="102"/>
      <c r="H9" s="24" t="e">
        <f>$C$9</f>
        <v>#N/A</v>
      </c>
      <c r="I9" s="101" t="e">
        <f>$D$9</f>
        <v>#N/A</v>
      </c>
      <c r="J9" s="102"/>
      <c r="K9" s="102"/>
      <c r="O9" s="100" t="e">
        <f>VLOOKUP("○",基礎データ!$E$6:$J$15,3,FALSE)</f>
        <v>#N/A</v>
      </c>
      <c r="P9" s="100"/>
    </row>
    <row r="11" spans="3:16" ht="26.25" customHeight="1"/>
    <row r="29" spans="3:6" ht="23.25" customHeight="1">
      <c r="C29" s="23" t="s">
        <v>58</v>
      </c>
      <c r="D29" s="100" t="e">
        <f>$O$9</f>
        <v>#N/A</v>
      </c>
      <c r="E29" s="100"/>
      <c r="F29" s="23" t="s">
        <v>59</v>
      </c>
    </row>
    <row r="30" spans="3:6" ht="23.25" customHeight="1">
      <c r="C30" s="23"/>
      <c r="D30" s="27"/>
      <c r="E30" s="27"/>
      <c r="F30" s="23"/>
    </row>
    <row r="31" spans="3:6" ht="23.25" customHeight="1">
      <c r="C31" s="23"/>
      <c r="D31" s="27"/>
      <c r="E31" s="27"/>
      <c r="F31" s="23"/>
    </row>
    <row r="32" spans="3:6" ht="28.5" customHeight="1"/>
    <row r="33" ht="28.5" customHeight="1"/>
    <row r="34" ht="28.5" customHeight="1"/>
    <row r="35" ht="28.5" customHeight="1"/>
    <row r="36" ht="28.5" customHeight="1"/>
    <row r="37" ht="28.5" customHeight="1"/>
    <row r="38" ht="28.5" customHeight="1"/>
    <row r="39" ht="28.5" customHeight="1"/>
    <row r="40" ht="28.5" customHeight="1"/>
    <row r="41" ht="28.5" customHeight="1"/>
    <row r="42" ht="28.5" customHeight="1"/>
    <row r="43" ht="28.5" customHeight="1"/>
    <row r="44" ht="28.5" customHeight="1"/>
    <row r="45" ht="28.5" customHeight="1"/>
    <row r="46" ht="28.5" customHeight="1"/>
    <row r="47" ht="28.5" customHeight="1"/>
    <row r="48" ht="28.5" customHeight="1"/>
  </sheetData>
  <mergeCells count="6">
    <mergeCell ref="O9:P9"/>
    <mergeCell ref="D29:E29"/>
    <mergeCell ref="D5:F5"/>
    <mergeCell ref="I5:K5"/>
    <mergeCell ref="D9:F9"/>
    <mergeCell ref="I9:K9"/>
  </mergeCells>
  <phoneticPr fontId="5"/>
  <printOptions horizontalCentered="1" verticalCentered="1"/>
  <pageMargins left="0" right="0" top="0" bottom="0" header="0" footer="0"/>
  <pageSetup paperSize="9" scale="91" fitToHeight="0" orientation="landscape" r:id="rId1"/>
  <rowBreaks count="1" manualBreakCount="1">
    <brk id="27" min="1" max="16"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5:P48"/>
  <sheetViews>
    <sheetView view="pageBreakPreview" zoomScaleNormal="100" zoomScaleSheetLayoutView="100" workbookViewId="0">
      <selection activeCell="E54" sqref="E54"/>
    </sheetView>
  </sheetViews>
  <sheetFormatPr defaultRowHeight="18.75"/>
  <cols>
    <col min="2" max="2" width="5.125" customWidth="1"/>
    <col min="3" max="3" width="10" bestFit="1" customWidth="1"/>
    <col min="5" max="6" width="10.375" customWidth="1"/>
    <col min="10" max="11" width="10.25" customWidth="1"/>
  </cols>
  <sheetData>
    <row r="5" spans="3:16" ht="33.75" customHeight="1">
      <c r="C5" s="24" t="e">
        <f>IF(VLOOKUP("○",基礎データ!$E$6:$J$15,6,FALSE)="","","問い１  ")</f>
        <v>#N/A</v>
      </c>
      <c r="D5" s="101" t="e">
        <f>VLOOKUP("○",基礎データ!$E$6:$J$15,5,FALSE)</f>
        <v>#N/A</v>
      </c>
      <c r="E5" s="102"/>
      <c r="F5" s="102"/>
      <c r="H5" s="24" t="e">
        <f>$C$5</f>
        <v>#N/A</v>
      </c>
      <c r="I5" s="101" t="e">
        <f>$D$5</f>
        <v>#N/A</v>
      </c>
      <c r="J5" s="102"/>
      <c r="K5" s="102"/>
    </row>
    <row r="9" spans="3:16" ht="33.75" customHeight="1">
      <c r="C9" s="24" t="e">
        <f>IF(VLOOKUP("○",基礎データ!$E$6:$J$15,6,FALSE)="","","問い2  ")</f>
        <v>#N/A</v>
      </c>
      <c r="D9" s="101" t="e">
        <f>VLOOKUP("○",基礎データ!$E$6:$J$15,6,FALSE)</f>
        <v>#N/A</v>
      </c>
      <c r="E9" s="102"/>
      <c r="F9" s="102"/>
      <c r="H9" s="24" t="e">
        <f>$C$9</f>
        <v>#N/A</v>
      </c>
      <c r="I9" s="101" t="e">
        <f>$D$9</f>
        <v>#N/A</v>
      </c>
      <c r="J9" s="102"/>
      <c r="K9" s="102"/>
      <c r="O9" s="100" t="e">
        <f>VLOOKUP("○",基礎データ!$E$6:$J$15,3,FALSE)</f>
        <v>#N/A</v>
      </c>
      <c r="P9" s="100"/>
    </row>
    <row r="11" spans="3:16" ht="26.25" customHeight="1"/>
    <row r="29" spans="3:6" ht="23.25" customHeight="1">
      <c r="C29" s="23" t="s">
        <v>58</v>
      </c>
      <c r="D29" s="100" t="e">
        <f>$O$9</f>
        <v>#N/A</v>
      </c>
      <c r="E29" s="100"/>
      <c r="F29" s="23" t="s">
        <v>59</v>
      </c>
    </row>
    <row r="30" spans="3:6" ht="23.25" customHeight="1">
      <c r="C30" s="23"/>
      <c r="D30" s="27"/>
      <c r="E30" s="27"/>
      <c r="F30" s="23"/>
    </row>
    <row r="31" spans="3:6" ht="23.25" customHeight="1">
      <c r="C31" s="23"/>
      <c r="D31" s="27"/>
      <c r="E31" s="27"/>
      <c r="F31" s="23"/>
    </row>
    <row r="32" spans="3:6" ht="28.5" customHeight="1"/>
    <row r="33" ht="28.5" customHeight="1"/>
    <row r="34" ht="28.5" customHeight="1"/>
    <row r="35" ht="28.5" customHeight="1"/>
    <row r="36" ht="28.5" customHeight="1"/>
    <row r="37" ht="28.5" customHeight="1"/>
    <row r="38" ht="28.5" customHeight="1"/>
    <row r="39" ht="28.5" customHeight="1"/>
    <row r="40" ht="28.5" customHeight="1"/>
    <row r="41" ht="28.5" customHeight="1"/>
    <row r="42" ht="28.5" customHeight="1"/>
    <row r="43" ht="28.5" customHeight="1"/>
    <row r="44" ht="28.5" customHeight="1"/>
    <row r="45" ht="28.5" customHeight="1"/>
    <row r="46" ht="28.5" customHeight="1"/>
    <row r="47" ht="28.5" customHeight="1"/>
    <row r="48" ht="28.5" customHeight="1"/>
  </sheetData>
  <mergeCells count="6">
    <mergeCell ref="O9:P9"/>
    <mergeCell ref="D29:E29"/>
    <mergeCell ref="D5:F5"/>
    <mergeCell ref="I5:K5"/>
    <mergeCell ref="D9:F9"/>
    <mergeCell ref="I9:K9"/>
  </mergeCells>
  <phoneticPr fontId="5"/>
  <printOptions horizontalCentered="1" verticalCentered="1"/>
  <pageMargins left="0" right="0" top="0" bottom="0" header="0" footer="0"/>
  <pageSetup paperSize="9" scale="91" fitToHeight="0" orientation="landscape" r:id="rId1"/>
  <rowBreaks count="1" manualBreakCount="1">
    <brk id="27" min="1" max="16"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C5:P48"/>
  <sheetViews>
    <sheetView tabSelected="1" view="pageBreakPreview" topLeftCell="A36" zoomScaleNormal="100" zoomScaleSheetLayoutView="100" workbookViewId="0">
      <selection activeCell="E54" sqref="E54"/>
    </sheetView>
  </sheetViews>
  <sheetFormatPr defaultRowHeight="18.75"/>
  <cols>
    <col min="2" max="2" width="5.125" customWidth="1"/>
    <col min="3" max="3" width="10" bestFit="1" customWidth="1"/>
    <col min="5" max="6" width="10.375" customWidth="1"/>
    <col min="10" max="11" width="10.25" customWidth="1"/>
  </cols>
  <sheetData>
    <row r="5" spans="3:16" ht="33.75" customHeight="1">
      <c r="C5" s="24" t="e">
        <f>IF(VLOOKUP("○",基礎データ!$E$6:$J$15,6,FALSE)="","","問い１  ")</f>
        <v>#N/A</v>
      </c>
      <c r="D5" s="101" t="e">
        <f>VLOOKUP("○",基礎データ!$E$6:$J$15,5,FALSE)</f>
        <v>#N/A</v>
      </c>
      <c r="E5" s="102"/>
      <c r="F5" s="102"/>
      <c r="H5" s="24" t="e">
        <f>$C$5</f>
        <v>#N/A</v>
      </c>
      <c r="I5" s="101" t="e">
        <f>$D$5</f>
        <v>#N/A</v>
      </c>
      <c r="J5" s="102"/>
      <c r="K5" s="102"/>
    </row>
    <row r="9" spans="3:16" ht="33.75" customHeight="1">
      <c r="C9" s="24" t="e">
        <f>IF(VLOOKUP("○",基礎データ!$E$6:$J$15,6,FALSE)="","","問い2  ")</f>
        <v>#N/A</v>
      </c>
      <c r="D9" s="101" t="e">
        <f>VLOOKUP("○",基礎データ!$E$6:$J$15,6,FALSE)</f>
        <v>#N/A</v>
      </c>
      <c r="E9" s="102"/>
      <c r="F9" s="102"/>
      <c r="H9" s="24" t="e">
        <f>$C$9</f>
        <v>#N/A</v>
      </c>
      <c r="I9" s="101" t="e">
        <f>$D$9</f>
        <v>#N/A</v>
      </c>
      <c r="J9" s="102"/>
      <c r="K9" s="102"/>
      <c r="O9" s="100" t="e">
        <f>VLOOKUP("○",基礎データ!$E$6:$J$15,3,FALSE)</f>
        <v>#N/A</v>
      </c>
      <c r="P9" s="100"/>
    </row>
    <row r="11" spans="3:16" ht="26.25" customHeight="1"/>
    <row r="29" spans="3:6" ht="23.25" customHeight="1">
      <c r="C29" s="23" t="s">
        <v>58</v>
      </c>
      <c r="D29" s="100" t="e">
        <f>$O$9</f>
        <v>#N/A</v>
      </c>
      <c r="E29" s="100"/>
      <c r="F29" s="23" t="s">
        <v>59</v>
      </c>
    </row>
    <row r="30" spans="3:6" ht="23.25" customHeight="1">
      <c r="C30" s="23"/>
      <c r="D30" s="25"/>
      <c r="E30" s="25"/>
      <c r="F30" s="23"/>
    </row>
    <row r="31" spans="3:6" ht="23.25" customHeight="1">
      <c r="C31" s="23"/>
      <c r="D31" s="25"/>
      <c r="E31" s="25"/>
      <c r="F31" s="23"/>
    </row>
    <row r="32" spans="3:6" ht="28.5" customHeight="1"/>
    <row r="33" ht="28.5" customHeight="1"/>
    <row r="34" ht="28.5" customHeight="1"/>
    <row r="35" ht="28.5" customHeight="1"/>
    <row r="36" ht="28.5" customHeight="1"/>
    <row r="37" ht="28.5" customHeight="1"/>
    <row r="38" ht="28.5" customHeight="1"/>
    <row r="39" ht="28.5" customHeight="1"/>
    <row r="40" ht="28.5" customHeight="1"/>
    <row r="41" ht="28.5" customHeight="1"/>
    <row r="42" ht="28.5" customHeight="1"/>
    <row r="43" ht="28.5" customHeight="1"/>
    <row r="44" ht="28.5" customHeight="1"/>
    <row r="45" ht="28.5" customHeight="1"/>
    <row r="46" ht="28.5" customHeight="1"/>
    <row r="47" ht="28.5" customHeight="1"/>
    <row r="48" ht="28.5" customHeight="1"/>
  </sheetData>
  <mergeCells count="6">
    <mergeCell ref="O9:P9"/>
    <mergeCell ref="D29:E29"/>
    <mergeCell ref="D5:F5"/>
    <mergeCell ref="I5:K5"/>
    <mergeCell ref="D9:F9"/>
    <mergeCell ref="I9:K9"/>
  </mergeCells>
  <phoneticPr fontId="5"/>
  <printOptions horizontalCentered="1" verticalCentered="1"/>
  <pageMargins left="0" right="0" top="0" bottom="0" header="0" footer="0"/>
  <pageSetup paperSize="9" scale="91" fitToHeight="0" orientation="landscape" r:id="rId1"/>
  <rowBreaks count="1" manualBreakCount="1">
    <brk id="27" min="1" max="16"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C5:P29"/>
  <sheetViews>
    <sheetView view="pageBreakPreview" topLeftCell="D40" zoomScaleNormal="100" zoomScaleSheetLayoutView="100" workbookViewId="0">
      <selection activeCell="N18" sqref="N18"/>
    </sheetView>
  </sheetViews>
  <sheetFormatPr defaultRowHeight="18.75"/>
  <cols>
    <col min="2" max="2" width="5.125" customWidth="1"/>
    <col min="3" max="3" width="10" bestFit="1" customWidth="1"/>
    <col min="5" max="6" width="10.375" customWidth="1"/>
    <col min="10" max="11" width="10.25" customWidth="1"/>
  </cols>
  <sheetData>
    <row r="5" spans="3:16" ht="33.75" customHeight="1">
      <c r="C5" s="24" t="e">
        <f>IF(VLOOKUP("○",基礎データ!$E$6:$J$15,6,FALSE)="","","問い１  ")</f>
        <v>#N/A</v>
      </c>
      <c r="D5" s="101" t="e">
        <f>VLOOKUP("○",基礎データ!$E$6:$J$15,5,FALSE)</f>
        <v>#N/A</v>
      </c>
      <c r="E5" s="102"/>
      <c r="F5" s="102"/>
      <c r="H5" s="24" t="e">
        <f>$C$5</f>
        <v>#N/A</v>
      </c>
      <c r="I5" s="101" t="e">
        <f>$D$5</f>
        <v>#N/A</v>
      </c>
      <c r="J5" s="102"/>
      <c r="K5" s="102"/>
    </row>
    <row r="9" spans="3:16" ht="33.75" customHeight="1">
      <c r="C9" s="24" t="e">
        <f>IF(VLOOKUP("○",基礎データ!$E$6:$J$15,6,FALSE)="","","問い2  ")</f>
        <v>#N/A</v>
      </c>
      <c r="D9" s="101" t="e">
        <f>VLOOKUP("○",基礎データ!$E$6:$J$15,6,FALSE)</f>
        <v>#N/A</v>
      </c>
      <c r="E9" s="102"/>
      <c r="F9" s="102"/>
      <c r="H9" s="24" t="e">
        <f>$C$9</f>
        <v>#N/A</v>
      </c>
      <c r="I9" s="101" t="e">
        <f>$D$9</f>
        <v>#N/A</v>
      </c>
      <c r="J9" s="102"/>
      <c r="K9" s="102"/>
      <c r="O9" s="100" t="e">
        <f>VLOOKUP("○",基礎データ!$E$6:$J$15,3,FALSE)</f>
        <v>#N/A</v>
      </c>
      <c r="P9" s="100"/>
    </row>
    <row r="11" spans="3:16" ht="26.25" customHeight="1"/>
    <row r="29" spans="3:6" ht="24">
      <c r="C29" s="23" t="s">
        <v>58</v>
      </c>
      <c r="D29" s="100" t="e">
        <f>$O$9</f>
        <v>#N/A</v>
      </c>
      <c r="E29" s="100"/>
      <c r="F29" s="23" t="s">
        <v>59</v>
      </c>
    </row>
  </sheetData>
  <mergeCells count="6">
    <mergeCell ref="O9:P9"/>
    <mergeCell ref="D29:E29"/>
    <mergeCell ref="D5:F5"/>
    <mergeCell ref="I5:K5"/>
    <mergeCell ref="D9:F9"/>
    <mergeCell ref="I9:K9"/>
  </mergeCells>
  <phoneticPr fontId="5"/>
  <printOptions horizontalCentered="1" verticalCentered="1"/>
  <pageMargins left="0" right="0" top="0" bottom="0" header="0" footer="0"/>
  <pageSetup paperSize="9" scale="91" fitToHeight="0" orientation="landscape" r:id="rId1"/>
  <rowBreaks count="1" manualBreakCount="1">
    <brk id="27" min="1" max="1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C5:P29"/>
  <sheetViews>
    <sheetView view="pageBreakPreview" topLeftCell="D43" zoomScaleNormal="100" zoomScaleSheetLayoutView="100" workbookViewId="0">
      <selection activeCell="O52" sqref="O52"/>
    </sheetView>
  </sheetViews>
  <sheetFormatPr defaultRowHeight="18.75"/>
  <cols>
    <col min="2" max="2" width="5.125" customWidth="1"/>
    <col min="3" max="3" width="10" bestFit="1" customWidth="1"/>
    <col min="5" max="6" width="10.375" customWidth="1"/>
    <col min="10" max="11" width="10.25" customWidth="1"/>
  </cols>
  <sheetData>
    <row r="5" spans="3:16" ht="33.75" customHeight="1">
      <c r="C5" s="24" t="e">
        <f>IF(VLOOKUP("○",基礎データ!$E$6:$J$15,6,FALSE)="","","問い１  ")</f>
        <v>#N/A</v>
      </c>
      <c r="D5" s="101" t="e">
        <f>VLOOKUP("○",基礎データ!$E$6:$J$15,5,FALSE)</f>
        <v>#N/A</v>
      </c>
      <c r="E5" s="102"/>
      <c r="F5" s="102"/>
      <c r="H5" s="24" t="e">
        <f>$C$5</f>
        <v>#N/A</v>
      </c>
      <c r="I5" s="101" t="e">
        <f>$D$5</f>
        <v>#N/A</v>
      </c>
      <c r="J5" s="102"/>
      <c r="K5" s="102"/>
    </row>
    <row r="9" spans="3:16" ht="33.75" customHeight="1">
      <c r="C9" s="24" t="e">
        <f>IF(VLOOKUP("○",基礎データ!$E$6:$J$15,6,FALSE)="","","問い2  ")</f>
        <v>#N/A</v>
      </c>
      <c r="D9" s="101" t="e">
        <f>VLOOKUP("○",基礎データ!$E$6:$J$15,6,FALSE)</f>
        <v>#N/A</v>
      </c>
      <c r="E9" s="102"/>
      <c r="F9" s="102"/>
      <c r="H9" s="24" t="e">
        <f>$C$9</f>
        <v>#N/A</v>
      </c>
      <c r="I9" s="101" t="e">
        <f>$D$9</f>
        <v>#N/A</v>
      </c>
      <c r="J9" s="102"/>
      <c r="K9" s="102"/>
      <c r="O9" s="100" t="e">
        <f>VLOOKUP("○",基礎データ!$E$6:$J$15,3,FALSE)</f>
        <v>#N/A</v>
      </c>
      <c r="P9" s="100"/>
    </row>
    <row r="11" spans="3:16" ht="26.25" customHeight="1"/>
    <row r="29" spans="3:6" ht="24">
      <c r="C29" s="23" t="s">
        <v>58</v>
      </c>
      <c r="D29" s="100" t="e">
        <f>$O$9</f>
        <v>#N/A</v>
      </c>
      <c r="E29" s="100"/>
      <c r="F29" s="23" t="s">
        <v>59</v>
      </c>
    </row>
  </sheetData>
  <mergeCells count="6">
    <mergeCell ref="O9:P9"/>
    <mergeCell ref="D29:E29"/>
    <mergeCell ref="D5:F5"/>
    <mergeCell ref="I5:K5"/>
    <mergeCell ref="D9:F9"/>
    <mergeCell ref="I9:K9"/>
  </mergeCells>
  <phoneticPr fontId="5"/>
  <printOptions horizontalCentered="1" verticalCentered="1"/>
  <pageMargins left="0" right="0" top="0" bottom="0" header="0" footer="0"/>
  <pageSetup paperSize="9" scale="91" fitToHeight="0" orientation="landscape" r:id="rId1"/>
  <rowBreaks count="1" manualBreakCount="1">
    <brk id="27" min="1" max="16"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C5:P29"/>
  <sheetViews>
    <sheetView view="pageBreakPreview" topLeftCell="D34" zoomScaleNormal="100" zoomScaleSheetLayoutView="100" workbookViewId="0">
      <selection activeCell="N18" sqref="N18"/>
    </sheetView>
  </sheetViews>
  <sheetFormatPr defaultRowHeight="18.75"/>
  <cols>
    <col min="2" max="2" width="5.125" customWidth="1"/>
    <col min="3" max="3" width="10" bestFit="1" customWidth="1"/>
    <col min="5" max="6" width="10.375" customWidth="1"/>
    <col min="10" max="11" width="10.25" customWidth="1"/>
  </cols>
  <sheetData>
    <row r="5" spans="3:16" ht="33.75" customHeight="1">
      <c r="C5" s="24" t="e">
        <f>IF(VLOOKUP("○",基礎データ!$E$6:$J$15,6,FALSE)="","","問い１  ")</f>
        <v>#N/A</v>
      </c>
      <c r="D5" s="101" t="e">
        <f>VLOOKUP("○",基礎データ!$E$6:$J$15,5,FALSE)</f>
        <v>#N/A</v>
      </c>
      <c r="E5" s="102"/>
      <c r="F5" s="102"/>
      <c r="H5" s="24" t="e">
        <f>$C$5</f>
        <v>#N/A</v>
      </c>
      <c r="I5" s="101" t="e">
        <f>$D$5</f>
        <v>#N/A</v>
      </c>
      <c r="J5" s="102"/>
      <c r="K5" s="102"/>
    </row>
    <row r="9" spans="3:16" ht="33.75" customHeight="1">
      <c r="C9" s="24" t="e">
        <f>IF(VLOOKUP("○",基礎データ!$E$6:$J$15,6,FALSE)="","","問い2  ")</f>
        <v>#N/A</v>
      </c>
      <c r="D9" s="101" t="e">
        <f>VLOOKUP("○",基礎データ!$E$6:$J$15,6,FALSE)</f>
        <v>#N/A</v>
      </c>
      <c r="E9" s="102"/>
      <c r="F9" s="102"/>
      <c r="H9" s="24" t="e">
        <f>$C$9</f>
        <v>#N/A</v>
      </c>
      <c r="I9" s="101" t="e">
        <f>$D$9</f>
        <v>#N/A</v>
      </c>
      <c r="J9" s="102"/>
      <c r="K9" s="102"/>
      <c r="O9" s="100" t="e">
        <f>VLOOKUP("○",基礎データ!$E$6:$J$15,3,FALSE)</f>
        <v>#N/A</v>
      </c>
      <c r="P9" s="100"/>
    </row>
    <row r="11" spans="3:16" ht="26.25" customHeight="1"/>
    <row r="29" spans="3:6" ht="24">
      <c r="C29" s="23" t="s">
        <v>58</v>
      </c>
      <c r="D29" s="100" t="e">
        <f>$O$9</f>
        <v>#N/A</v>
      </c>
      <c r="E29" s="100"/>
      <c r="F29" s="23" t="s">
        <v>59</v>
      </c>
    </row>
  </sheetData>
  <mergeCells count="6">
    <mergeCell ref="O9:P9"/>
    <mergeCell ref="D29:E29"/>
    <mergeCell ref="D5:F5"/>
    <mergeCell ref="I5:K5"/>
    <mergeCell ref="D9:F9"/>
    <mergeCell ref="I9:K9"/>
  </mergeCells>
  <phoneticPr fontId="5"/>
  <printOptions horizontalCentered="1" verticalCentered="1"/>
  <pageMargins left="0" right="0" top="0" bottom="0" header="0" footer="0"/>
  <pageSetup paperSize="9" scale="91" fitToHeight="0" orientation="landscape" r:id="rId1"/>
  <rowBreaks count="1" manualBreakCount="1">
    <brk id="27" min="1" max="1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10</vt:i4>
      </vt:variant>
    </vt:vector>
  </HeadingPairs>
  <TitlesOfParts>
    <vt:vector size="26" baseType="lpstr">
      <vt:lpstr>基礎データ</vt:lpstr>
      <vt:lpstr>Sheet1</vt:lpstr>
      <vt:lpstr>OPPシート表示 (３シート)</vt:lpstr>
      <vt:lpstr>OPPシート表示 (４シート) </vt:lpstr>
      <vt:lpstr>OPPシート表示 (５シート)</vt:lpstr>
      <vt:lpstr>OPPシート表示 (６シート)</vt:lpstr>
      <vt:lpstr>OPPシート表示 (７シート)</vt:lpstr>
      <vt:lpstr>OPPシート表示 (８シート)</vt:lpstr>
      <vt:lpstr>OPPシート表示 (９シート)</vt:lpstr>
      <vt:lpstr>OPPシート表示（１０シート）</vt:lpstr>
      <vt:lpstr>OPPシート表示（１１シート）</vt:lpstr>
      <vt:lpstr>OPPシート表示（１２シート）</vt:lpstr>
      <vt:lpstr>oppシート問い（全学年）</vt:lpstr>
      <vt:lpstr>oppシート問い（1年）</vt:lpstr>
      <vt:lpstr>oppシート問い (２年)</vt:lpstr>
      <vt:lpstr>oppシート問い (3年)</vt:lpstr>
      <vt:lpstr>'OPPシート表示 (３シート)'!Print_Area</vt:lpstr>
      <vt:lpstr>'OPPシート表示 (４シート) '!Print_Area</vt:lpstr>
      <vt:lpstr>'OPPシート表示 (５シート)'!Print_Area</vt:lpstr>
      <vt:lpstr>'OPPシート表示 (６シート)'!Print_Area</vt:lpstr>
      <vt:lpstr>'OPPシート表示 (７シート)'!Print_Area</vt:lpstr>
      <vt:lpstr>'OPPシート表示 (８シート)'!Print_Area</vt:lpstr>
      <vt:lpstr>'OPPシート表示 (９シート)'!Print_Area</vt:lpstr>
      <vt:lpstr>'OPPシート表示（１０シート）'!Print_Area</vt:lpstr>
      <vt:lpstr>'OPPシート表示（１１シート）'!Print_Area</vt:lpstr>
      <vt:lpstr>'OPPシート表示（１２シート）'!Print_Area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2018-02-21T04:54:01Z</dcterms:modified>
</cp:coreProperties>
</file>