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基礎データ" sheetId="1" r:id="rId1"/>
    <sheet name="Sheet1" sheetId="19" r:id="rId2"/>
    <sheet name="OPPシート表示 (３シート)" sheetId="10" r:id="rId3"/>
    <sheet name="OPPシート表示 (４シート) " sheetId="13" r:id="rId4"/>
    <sheet name="OPPシート表示 (５シート)" sheetId="14" r:id="rId5"/>
    <sheet name="OPPシート表示 (６シート)" sheetId="8" r:id="rId6"/>
    <sheet name="OPPシート表示 (７シート)" sheetId="16" r:id="rId7"/>
    <sheet name="OPPシート表示 (８シート)" sheetId="15" r:id="rId8"/>
    <sheet name="OPPシート表示 (９シート)" sheetId="7" r:id="rId9"/>
    <sheet name="OPPシート表示（１０シート）" sheetId="17" r:id="rId10"/>
    <sheet name="OPPシート表示（１１シート）" sheetId="18" r:id="rId11"/>
    <sheet name="OPPシート表示（１２シート）" sheetId="2" r:id="rId12"/>
    <sheet name="oppシート問い（小学校）" sheetId="23" r:id="rId13"/>
  </sheets>
  <definedNames>
    <definedName name="_xlnm.Print_Area" localSheetId="2">'OPPシート表示 (３シート)'!$B$3:$Q$44</definedName>
    <definedName name="_xlnm.Print_Area" localSheetId="3">'OPPシート表示 (４シート) '!$B$3:$Q$48</definedName>
    <definedName name="_xlnm.Print_Area" localSheetId="4">'OPPシート表示 (５シート)'!$B$3:$Q$48</definedName>
    <definedName name="_xlnm.Print_Area" localSheetId="5">'OPPシート表示 (６シート)'!$B$3:$Q$48</definedName>
    <definedName name="_xlnm.Print_Area" localSheetId="6">'OPPシート表示 (７シート)'!$B$3:$Q$55</definedName>
    <definedName name="_xlnm.Print_Area" localSheetId="7">'OPPシート表示 (８シート)'!$B$3:$Q$55</definedName>
    <definedName name="_xlnm.Print_Area" localSheetId="8">'OPPシート表示 (９シート)'!$B$3:$Q$55</definedName>
    <definedName name="_xlnm.Print_Area" localSheetId="9">'OPPシート表示（１０シート）'!$B$3:$Q$61</definedName>
    <definedName name="_xlnm.Print_Area" localSheetId="10">'OPPシート表示（１１シート）'!$B$3:$Q$61</definedName>
    <definedName name="_xlnm.Print_Area" localSheetId="11">'OPPシート表示（１２シート）'!$B$3:$Q$61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 i="1" l="1"/>
  <c r="E14" i="1"/>
  <c r="E15" i="1"/>
  <c r="E16" i="1"/>
  <c r="E17" i="1"/>
  <c r="E18" i="1"/>
  <c r="E19" i="1"/>
  <c r="E20" i="1"/>
  <c r="E21" i="1"/>
  <c r="H60" i="23" l="1"/>
  <c r="H61" i="23"/>
  <c r="H62" i="23"/>
  <c r="H63" i="23"/>
  <c r="A60" i="23"/>
  <c r="A61" i="23"/>
  <c r="A62" i="23"/>
  <c r="A63" i="23"/>
  <c r="H45" i="23"/>
  <c r="H46" i="23"/>
  <c r="H47" i="23"/>
  <c r="H48" i="23"/>
  <c r="H49" i="23"/>
  <c r="A45" i="23"/>
  <c r="A46" i="23"/>
  <c r="A47" i="23"/>
  <c r="A48" i="23"/>
  <c r="A49" i="23"/>
  <c r="H16" i="23"/>
  <c r="H17" i="23"/>
  <c r="H18" i="23"/>
  <c r="A16" i="23"/>
  <c r="A17" i="23"/>
  <c r="A18" i="23"/>
  <c r="A4" i="23"/>
  <c r="A5" i="23"/>
  <c r="A6" i="23"/>
  <c r="A7" i="23"/>
  <c r="A8" i="23"/>
  <c r="A9" i="23"/>
  <c r="A10" i="23"/>
  <c r="A11" i="23"/>
  <c r="A12" i="23"/>
  <c r="A13" i="23"/>
  <c r="A14" i="23"/>
  <c r="A15"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50" i="23"/>
  <c r="A51" i="23"/>
  <c r="A52" i="23"/>
  <c r="A53" i="23"/>
  <c r="A54" i="23"/>
  <c r="A55" i="23"/>
  <c r="A56" i="23"/>
  <c r="A57" i="23"/>
  <c r="A58" i="23"/>
  <c r="A59" i="23"/>
  <c r="A64" i="23"/>
  <c r="U7" i="1"/>
  <c r="V7" i="1"/>
  <c r="W7" i="1"/>
  <c r="X7" i="1"/>
  <c r="Y7" i="1"/>
  <c r="Z7" i="1"/>
  <c r="AA7" i="1"/>
  <c r="AB7" i="1"/>
  <c r="AC7" i="1"/>
  <c r="AD7" i="1"/>
  <c r="AE7" i="1"/>
  <c r="AF7" i="1"/>
  <c r="AG7" i="1"/>
  <c r="AH7" i="1"/>
  <c r="AI7" i="1"/>
  <c r="U8" i="1"/>
  <c r="V8" i="1"/>
  <c r="W8" i="1"/>
  <c r="X8" i="1"/>
  <c r="Y8" i="1"/>
  <c r="Z8" i="1"/>
  <c r="AA8" i="1"/>
  <c r="AB8" i="1"/>
  <c r="AC8" i="1"/>
  <c r="AD8" i="1"/>
  <c r="AE8" i="1"/>
  <c r="AF8" i="1"/>
  <c r="AG8" i="1"/>
  <c r="AH8" i="1"/>
  <c r="AI8" i="1"/>
  <c r="U9" i="1"/>
  <c r="V9" i="1"/>
  <c r="W9" i="1"/>
  <c r="X9" i="1"/>
  <c r="Y9" i="1"/>
  <c r="Z9" i="1"/>
  <c r="AA9" i="1"/>
  <c r="AB9" i="1"/>
  <c r="AC9" i="1"/>
  <c r="AD9" i="1"/>
  <c r="AE9" i="1"/>
  <c r="AF9" i="1"/>
  <c r="AG9" i="1"/>
  <c r="AH9" i="1"/>
  <c r="AI9" i="1"/>
  <c r="T9" i="1"/>
  <c r="T8" i="1"/>
  <c r="T7" i="1"/>
  <c r="U6" i="1"/>
  <c r="V6" i="1"/>
  <c r="W6" i="1"/>
  <c r="X6" i="1"/>
  <c r="Y6" i="1"/>
  <c r="Z6" i="1"/>
  <c r="AA6" i="1"/>
  <c r="AB6" i="1"/>
  <c r="AC6" i="1"/>
  <c r="AD6" i="1"/>
  <c r="AE6" i="1"/>
  <c r="AF6" i="1"/>
  <c r="AG6" i="1"/>
  <c r="AH6" i="1"/>
  <c r="AI6" i="1"/>
  <c r="T6" i="1"/>
  <c r="H13" i="1"/>
  <c r="J13" i="1" s="1"/>
  <c r="H21" i="1"/>
  <c r="I21" i="1" s="1"/>
  <c r="H20" i="1"/>
  <c r="J20" i="1" s="1"/>
  <c r="H19" i="1"/>
  <c r="J19" i="1"/>
  <c r="H18" i="1"/>
  <c r="J18" i="1" s="1"/>
  <c r="H17" i="1"/>
  <c r="J17" i="1"/>
  <c r="H16" i="1"/>
  <c r="J16" i="1" s="1"/>
  <c r="H15" i="1"/>
  <c r="I15" i="1" s="1"/>
  <c r="J15" i="1"/>
  <c r="H14" i="1"/>
  <c r="J14" i="1" s="1"/>
  <c r="I13" i="1"/>
  <c r="H12" i="1"/>
  <c r="H11" i="1"/>
  <c r="I11" i="1" s="1"/>
  <c r="G21" i="1"/>
  <c r="G20" i="1"/>
  <c r="G19" i="1"/>
  <c r="G18" i="1"/>
  <c r="G17" i="1"/>
  <c r="G16" i="1"/>
  <c r="G15" i="1"/>
  <c r="G14" i="1"/>
  <c r="G13" i="1"/>
  <c r="G12" i="1"/>
  <c r="G11" i="1"/>
  <c r="G10" i="1"/>
  <c r="G9" i="1"/>
  <c r="G8" i="1"/>
  <c r="G7" i="1"/>
  <c r="G6" i="1"/>
  <c r="J21" i="1"/>
  <c r="I17" i="1"/>
  <c r="I19" i="1"/>
  <c r="H64" i="23"/>
  <c r="H59" i="23"/>
  <c r="H58" i="23"/>
  <c r="H57" i="23"/>
  <c r="H56" i="23"/>
  <c r="H55" i="23"/>
  <c r="H54" i="23"/>
  <c r="H53" i="23"/>
  <c r="H52" i="23"/>
  <c r="H51" i="23"/>
  <c r="H50" i="23"/>
  <c r="H44" i="23"/>
  <c r="H43" i="23"/>
  <c r="H42" i="23"/>
  <c r="H41" i="23"/>
  <c r="H40" i="23"/>
  <c r="H39" i="23"/>
  <c r="H38" i="23"/>
  <c r="H37" i="23"/>
  <c r="H36" i="23"/>
  <c r="H35" i="23"/>
  <c r="H34" i="23"/>
  <c r="H33" i="23"/>
  <c r="H32" i="23"/>
  <c r="H31" i="23"/>
  <c r="H30" i="23"/>
  <c r="H29" i="23"/>
  <c r="H28" i="23"/>
  <c r="H27" i="23"/>
  <c r="H26" i="23"/>
  <c r="H25" i="23"/>
  <c r="H24" i="23"/>
  <c r="H23" i="23"/>
  <c r="H22" i="23"/>
  <c r="H21" i="23"/>
  <c r="H20" i="23"/>
  <c r="H19" i="23"/>
  <c r="H15" i="23"/>
  <c r="H14" i="23"/>
  <c r="H13" i="23"/>
  <c r="H12" i="23"/>
  <c r="H11" i="23"/>
  <c r="H10" i="23"/>
  <c r="H9" i="23"/>
  <c r="H8" i="23"/>
  <c r="H7" i="23"/>
  <c r="H6" i="23"/>
  <c r="H5" i="23"/>
  <c r="H4" i="23"/>
  <c r="H3" i="23"/>
  <c r="A3" i="23"/>
  <c r="H10" i="1"/>
  <c r="H9" i="1"/>
  <c r="I9" i="1" s="1"/>
  <c r="H8" i="1"/>
  <c r="J8" i="1" s="1"/>
  <c r="H7" i="1"/>
  <c r="E7" i="1" s="1"/>
  <c r="H6" i="1"/>
  <c r="J6" i="1"/>
  <c r="I6" i="1"/>
  <c r="I8" i="1"/>
  <c r="J12" i="1"/>
  <c r="I12" i="1"/>
  <c r="I10" i="1"/>
  <c r="J10" i="1"/>
  <c r="J11" i="1"/>
  <c r="J9" i="1"/>
  <c r="E12" i="1"/>
  <c r="E11" i="1"/>
  <c r="E10" i="1"/>
  <c r="E9" i="1"/>
  <c r="E8" i="1"/>
  <c r="E6" i="1"/>
  <c r="I20" i="1" l="1"/>
  <c r="O9" i="7"/>
  <c r="D29" i="7" s="1"/>
  <c r="I14" i="1"/>
  <c r="I18" i="1"/>
  <c r="I16" i="1"/>
  <c r="O9" i="13"/>
  <c r="D29" i="13" s="1"/>
  <c r="O9" i="17"/>
  <c r="D29" i="17" s="1"/>
  <c r="O9" i="16"/>
  <c r="D29" i="16" s="1"/>
  <c r="O9" i="10"/>
  <c r="D29" i="10" s="1"/>
  <c r="O9" i="18"/>
  <c r="D29" i="18" s="1"/>
  <c r="O9" i="2"/>
  <c r="D29" i="2" s="1"/>
  <c r="I7" i="1"/>
  <c r="J7" i="1"/>
  <c r="H2" i="1"/>
  <c r="O9" i="8"/>
  <c r="D29" i="8" s="1"/>
  <c r="O9" i="14"/>
  <c r="D29" i="14" s="1"/>
  <c r="O9" i="15"/>
  <c r="D29" i="15" s="1"/>
  <c r="D5" i="8" l="1"/>
  <c r="I5" i="8" s="1"/>
  <c r="D5" i="10"/>
  <c r="I5" i="10" s="1"/>
  <c r="D5" i="18"/>
  <c r="I5" i="18" s="1"/>
  <c r="D5" i="7"/>
  <c r="I5" i="7" s="1"/>
  <c r="D5" i="14"/>
  <c r="I5" i="14" s="1"/>
  <c r="D5" i="17"/>
  <c r="I5" i="17" s="1"/>
  <c r="D5" i="16"/>
  <c r="I5" i="16" s="1"/>
  <c r="D5" i="2"/>
  <c r="I5" i="2" s="1"/>
  <c r="D5" i="15"/>
  <c r="I5" i="15" s="1"/>
  <c r="D5" i="13"/>
  <c r="I5" i="13" s="1"/>
  <c r="C5" i="16"/>
  <c r="H5" i="16" s="1"/>
  <c r="D9" i="8"/>
  <c r="I9" i="8" s="1"/>
  <c r="D9" i="17"/>
  <c r="I9" i="17" s="1"/>
  <c r="C9" i="7"/>
  <c r="H9" i="7" s="1"/>
  <c r="C9" i="15"/>
  <c r="H9" i="15" s="1"/>
  <c r="D9" i="10"/>
  <c r="I9" i="10" s="1"/>
  <c r="D9" i="14"/>
  <c r="I9" i="14" s="1"/>
  <c r="C5" i="8"/>
  <c r="H5" i="8" s="1"/>
  <c r="D9" i="15"/>
  <c r="I9" i="15" s="1"/>
  <c r="C5" i="13"/>
  <c r="H5" i="13" s="1"/>
  <c r="C9" i="17"/>
  <c r="H9" i="17" s="1"/>
  <c r="C5" i="7"/>
  <c r="H5" i="7" s="1"/>
  <c r="C9" i="14"/>
  <c r="H9" i="14" s="1"/>
  <c r="C9" i="10"/>
  <c r="H9" i="10" s="1"/>
  <c r="C5" i="2"/>
  <c r="H5" i="2" s="1"/>
  <c r="D9" i="2"/>
  <c r="I9" i="2" s="1"/>
  <c r="C5" i="17"/>
  <c r="H5" i="17" s="1"/>
  <c r="D9" i="7"/>
  <c r="I9" i="7" s="1"/>
  <c r="D9" i="16"/>
  <c r="I9" i="16" s="1"/>
  <c r="C9" i="16"/>
  <c r="H9" i="16" s="1"/>
  <c r="D9" i="18"/>
  <c r="I9" i="18" s="1"/>
  <c r="C5" i="15"/>
  <c r="H5" i="15" s="1"/>
  <c r="C9" i="18"/>
  <c r="H9" i="18" s="1"/>
  <c r="C9" i="13"/>
  <c r="H9" i="13" s="1"/>
  <c r="C5" i="10"/>
  <c r="H5" i="10" s="1"/>
  <c r="C5" i="18"/>
  <c r="H5" i="18" s="1"/>
  <c r="D9" i="13"/>
  <c r="I9" i="13" s="1"/>
  <c r="C5" i="14"/>
  <c r="H5" i="14" s="1"/>
  <c r="C9" i="8"/>
  <c r="H9" i="8" s="1"/>
  <c r="C9" i="2"/>
  <c r="H9" i="2" s="1"/>
</calcChain>
</file>

<file path=xl/comments1.xml><?xml version="1.0" encoding="utf-8"?>
<comments xmlns="http://schemas.openxmlformats.org/spreadsheetml/2006/main">
  <authors>
    <author>作成者</author>
  </authors>
  <commentList>
    <comment ref="G2" authorId="0" shapeId="0">
      <text>
        <r>
          <rPr>
            <b/>
            <sz val="9"/>
            <color indexed="81"/>
            <rFont val="MS P ゴシック"/>
            <family val="3"/>
            <charset val="128"/>
          </rPr>
          <t>②次に単元の番号を選ぶ</t>
        </r>
      </text>
    </comment>
    <comment ref="B6" authorId="0" shapeId="0">
      <text>
        <r>
          <rPr>
            <b/>
            <sz val="9"/>
            <color indexed="81"/>
            <rFont val="MS P ゴシック"/>
            <family val="3"/>
            <charset val="128"/>
          </rPr>
          <t>①始めに学年を選ぶ</t>
        </r>
      </text>
    </comment>
  </commentList>
</comments>
</file>

<file path=xl/sharedStrings.xml><?xml version="1.0" encoding="utf-8"?>
<sst xmlns="http://schemas.openxmlformats.org/spreadsheetml/2006/main" count="143" uniqueCount="125">
  <si>
    <t>大単元</t>
    <rPh sb="0" eb="1">
      <t>ダイ</t>
    </rPh>
    <rPh sb="1" eb="3">
      <t>タンゲン</t>
    </rPh>
    <phoneticPr fontId="4"/>
  </si>
  <si>
    <t>小単元</t>
    <rPh sb="0" eb="1">
      <t>ショウ</t>
    </rPh>
    <rPh sb="1" eb="3">
      <t>タンゲン</t>
    </rPh>
    <phoneticPr fontId="4"/>
  </si>
  <si>
    <t>oppシート問い集</t>
    <rPh sb="6" eb="7">
      <t>トイ</t>
    </rPh>
    <rPh sb="8" eb="9">
      <t>シュウ</t>
    </rPh>
    <phoneticPr fontId="6"/>
  </si>
  <si>
    <t>（大日本図書）</t>
    <rPh sb="1" eb="4">
      <t>ダイニホン</t>
    </rPh>
    <rPh sb="4" eb="6">
      <t>トショ</t>
    </rPh>
    <phoneticPr fontId="6"/>
  </si>
  <si>
    <t>章</t>
    <rPh sb="0" eb="1">
      <t>ショウ</t>
    </rPh>
    <phoneticPr fontId="6"/>
  </si>
  <si>
    <t>単元名</t>
    <rPh sb="0" eb="3">
      <t>タンゲンメイ</t>
    </rPh>
    <phoneticPr fontId="6"/>
  </si>
  <si>
    <t>問い①</t>
    <rPh sb="0" eb="1">
      <t>ト</t>
    </rPh>
    <phoneticPr fontId="6"/>
  </si>
  <si>
    <t>問い②</t>
    <rPh sb="0" eb="1">
      <t>ト</t>
    </rPh>
    <phoneticPr fontId="6"/>
  </si>
  <si>
    <t>表示するOPPシート</t>
    <rPh sb="0" eb="2">
      <t>ヒョウジ</t>
    </rPh>
    <phoneticPr fontId="4"/>
  </si>
  <si>
    <t>OPPシート問い１</t>
    <rPh sb="6" eb="7">
      <t>ト</t>
    </rPh>
    <phoneticPr fontId="4"/>
  </si>
  <si>
    <t>OPPシート問い２</t>
    <rPh sb="6" eb="7">
      <t>ト</t>
    </rPh>
    <phoneticPr fontId="4"/>
  </si>
  <si>
    <t>＜単元</t>
    <rPh sb="1" eb="3">
      <t>タンゲン</t>
    </rPh>
    <phoneticPr fontId="4"/>
  </si>
  <si>
    <t>＞</t>
    <phoneticPr fontId="4"/>
  </si>
  <si>
    <t>学習する単元</t>
    <rPh sb="0" eb="2">
      <t>ガクシュウ</t>
    </rPh>
    <rPh sb="4" eb="6">
      <t>タンゲン</t>
    </rPh>
    <phoneticPr fontId="6"/>
  </si>
  <si>
    <t>学年</t>
    <rPh sb="0" eb="2">
      <t>ガクネン</t>
    </rPh>
    <phoneticPr fontId="4"/>
  </si>
  <si>
    <t>単元名</t>
    <rPh sb="0" eb="3">
      <t>タンゲンメイ</t>
    </rPh>
    <phoneticPr fontId="4"/>
  </si>
  <si>
    <t>小学校</t>
    <rPh sb="0" eb="3">
      <t>ショウガッコウ</t>
    </rPh>
    <phoneticPr fontId="6"/>
  </si>
  <si>
    <t>学年</t>
    <rPh sb="0" eb="2">
      <t>ガクネン</t>
    </rPh>
    <phoneticPr fontId="6"/>
  </si>
  <si>
    <t>しぜんのかんさつをしましょう</t>
  </si>
  <si>
    <t>虫めがねのつかい方を使ってせつめいしましょう。</t>
    <rPh sb="0" eb="1">
      <t>ムシ</t>
    </rPh>
    <rPh sb="8" eb="9">
      <t>カタ</t>
    </rPh>
    <rPh sb="10" eb="11">
      <t>ツカ</t>
    </rPh>
    <phoneticPr fontId="6"/>
  </si>
  <si>
    <t>植物をそだてよう（１）たねまき</t>
    <rPh sb="0" eb="2">
      <t>ショクブツ</t>
    </rPh>
    <phoneticPr fontId="6"/>
  </si>
  <si>
    <t>子葉についてせつめいしましょう。</t>
    <rPh sb="0" eb="2">
      <t>シヨウ</t>
    </rPh>
    <phoneticPr fontId="6"/>
  </si>
  <si>
    <t>こん虫をそだてよう</t>
    <rPh sb="2" eb="3">
      <t>チュウ</t>
    </rPh>
    <phoneticPr fontId="6"/>
  </si>
  <si>
    <t>ちょうはどのように育っていくか、せつめいしましょう。</t>
    <rPh sb="9" eb="10">
      <t>ソダ</t>
    </rPh>
    <phoneticPr fontId="6"/>
  </si>
  <si>
    <t>植物をそだてよう（２）葉・くき・根</t>
    <rPh sb="0" eb="2">
      <t>ショクブツ</t>
    </rPh>
    <rPh sb="11" eb="12">
      <t>ハ</t>
    </rPh>
    <rPh sb="16" eb="17">
      <t>ネ</t>
    </rPh>
    <phoneticPr fontId="6"/>
  </si>
  <si>
    <t>根のはたらきをせつめいしましょう。</t>
    <rPh sb="0" eb="1">
      <t>ネ</t>
    </rPh>
    <phoneticPr fontId="6"/>
  </si>
  <si>
    <t>ゴムや風でものうごかそう</t>
    <rPh sb="3" eb="4">
      <t>カゼ</t>
    </rPh>
    <phoneticPr fontId="6"/>
  </si>
  <si>
    <t>自転車にのっています。風のないときと，せなかから風をうけるときでは，どちらが楽に走れるでしょう。せつめいしましょう。</t>
    <rPh sb="0" eb="3">
      <t>ジテンシャ</t>
    </rPh>
    <rPh sb="11" eb="12">
      <t>カゼ</t>
    </rPh>
    <rPh sb="24" eb="25">
      <t>カゼ</t>
    </rPh>
    <rPh sb="38" eb="39">
      <t>ラク</t>
    </rPh>
    <rPh sb="40" eb="41">
      <t>ハシ</t>
    </rPh>
    <phoneticPr fontId="6"/>
  </si>
  <si>
    <t>植物をそだてよう（３）花</t>
    <rPh sb="0" eb="2">
      <t>ショクブツ</t>
    </rPh>
    <rPh sb="11" eb="12">
      <t>ハナ</t>
    </rPh>
    <phoneticPr fontId="6"/>
  </si>
  <si>
    <t>植物はどのようにそだっているでしょうか、せつめいしましょう。</t>
    <rPh sb="0" eb="2">
      <t>ショクブツ</t>
    </rPh>
    <phoneticPr fontId="6"/>
  </si>
  <si>
    <t>動物のすみかをしらべよう</t>
    <rPh sb="0" eb="2">
      <t>ドウブツ</t>
    </rPh>
    <phoneticPr fontId="6"/>
  </si>
  <si>
    <t>こん虫などの動物のいる場所とようすについてのきまりをせつめいしましょう。</t>
    <rPh sb="2" eb="3">
      <t>チュウ</t>
    </rPh>
    <rPh sb="6" eb="8">
      <t>ドウブツ</t>
    </rPh>
    <rPh sb="11" eb="13">
      <t>バショ</t>
    </rPh>
    <phoneticPr fontId="6"/>
  </si>
  <si>
    <t>植物をそだてよう（４）花がさいたあと</t>
    <rPh sb="0" eb="2">
      <t>ショクブツ</t>
    </rPh>
    <rPh sb="11" eb="12">
      <t>ハナ</t>
    </rPh>
    <phoneticPr fontId="6"/>
  </si>
  <si>
    <t>花がさいたあと、植物はどのようにそだっているか、せつめいしましょう。</t>
    <rPh sb="0" eb="1">
      <t>ハナ</t>
    </rPh>
    <rPh sb="8" eb="10">
      <t>ショクブツ</t>
    </rPh>
    <phoneticPr fontId="6"/>
  </si>
  <si>
    <t>太陽のうごきと地面のようすをしらべよう</t>
    <rPh sb="0" eb="2">
      <t>タイヨウ</t>
    </rPh>
    <rPh sb="7" eb="9">
      <t>ジメン</t>
    </rPh>
    <phoneticPr fontId="6"/>
  </si>
  <si>
    <t>晴れたひにはかげができます。かげができるときの決まりをせつめいしましょう。</t>
    <rPh sb="0" eb="1">
      <t>ハ</t>
    </rPh>
    <rPh sb="23" eb="24">
      <t>キ</t>
    </rPh>
    <phoneticPr fontId="6"/>
  </si>
  <si>
    <t>太陽の光をしらべよう</t>
    <rPh sb="0" eb="2">
      <t>タイヨウ</t>
    </rPh>
    <rPh sb="3" eb="4">
      <t>ヒカリ</t>
    </rPh>
    <phoneticPr fontId="6"/>
  </si>
  <si>
    <t>むしめがねで光をたくさんあつめると，明るさやあたたかさはどうなるかせつめいしましょう。</t>
    <rPh sb="6" eb="7">
      <t>ヒカリ</t>
    </rPh>
    <rPh sb="18" eb="19">
      <t>アカ</t>
    </rPh>
    <phoneticPr fontId="6"/>
  </si>
  <si>
    <t>ものの重さをしらべよう</t>
    <rPh sb="3" eb="4">
      <t>オモ</t>
    </rPh>
    <phoneticPr fontId="6"/>
  </si>
  <si>
    <t>かつをぶしをけずる前とけずったあとでは，ぜんたいの重さはかわるでしょうか。せつめいしましょう。</t>
    <rPh sb="9" eb="10">
      <t>マエ</t>
    </rPh>
    <rPh sb="25" eb="26">
      <t>オモ</t>
    </rPh>
    <phoneticPr fontId="6"/>
  </si>
  <si>
    <t>豆電球にあかりをつけよう</t>
    <rPh sb="0" eb="3">
      <t>マメデンキュウ</t>
    </rPh>
    <phoneticPr fontId="6"/>
  </si>
  <si>
    <t>電池を使ったぼうはんブザーは、なぜひもをひくとなるのかせつめいしましょう。</t>
    <rPh sb="0" eb="2">
      <t>デンチ</t>
    </rPh>
    <rPh sb="3" eb="4">
      <t>ツカ</t>
    </rPh>
    <phoneticPr fontId="6"/>
  </si>
  <si>
    <t>じしゃくのふしぎをしらべよう</t>
  </si>
  <si>
    <t>なぜじしゃくにはさみがつくのか、せつめいしましょう。</t>
    <phoneticPr fontId="6"/>
  </si>
  <si>
    <t>季節と生き物（春）</t>
    <rPh sb="0" eb="2">
      <t>キセツ</t>
    </rPh>
    <rPh sb="3" eb="4">
      <t>イ</t>
    </rPh>
    <rPh sb="5" eb="6">
      <t>モノ</t>
    </rPh>
    <rPh sb="7" eb="8">
      <t>ハル</t>
    </rPh>
    <phoneticPr fontId="6"/>
  </si>
  <si>
    <t>生き物のようすが、きせつによってちがうのはなぜだろうか、せつめいしましょう。</t>
    <rPh sb="0" eb="1">
      <t>イ</t>
    </rPh>
    <rPh sb="2" eb="3">
      <t>モノ</t>
    </rPh>
    <phoneticPr fontId="6"/>
  </si>
  <si>
    <t>天気と気温</t>
    <rPh sb="0" eb="2">
      <t>テンキ</t>
    </rPh>
    <rPh sb="3" eb="5">
      <t>キオン</t>
    </rPh>
    <phoneticPr fontId="6"/>
  </si>
  <si>
    <t>天気によって，一日の気温のかわり方にちがいがあるのは、なぜだろうか。せつめいしましょう。</t>
    <rPh sb="0" eb="2">
      <t>テンキ</t>
    </rPh>
    <rPh sb="7" eb="9">
      <t>イチニチ</t>
    </rPh>
    <rPh sb="10" eb="12">
      <t>キオン</t>
    </rPh>
    <rPh sb="16" eb="17">
      <t>カタ</t>
    </rPh>
    <phoneticPr fontId="6"/>
  </si>
  <si>
    <t>電池のはたらき</t>
    <rPh sb="0" eb="2">
      <t>デンチ</t>
    </rPh>
    <phoneticPr fontId="6"/>
  </si>
  <si>
    <t>電気を送ることがむずかしい島などにある灯台は，光電池が使われていることがある。なぜか、せつめいしてしてみよう。</t>
    <rPh sb="0" eb="2">
      <t>デンキ</t>
    </rPh>
    <rPh sb="3" eb="4">
      <t>オク</t>
    </rPh>
    <rPh sb="13" eb="14">
      <t>シマ</t>
    </rPh>
    <rPh sb="19" eb="21">
      <t>トウダイ</t>
    </rPh>
    <rPh sb="23" eb="24">
      <t>ヒカリ</t>
    </rPh>
    <rPh sb="24" eb="26">
      <t>デンチ</t>
    </rPh>
    <rPh sb="27" eb="28">
      <t>ツカ</t>
    </rPh>
    <phoneticPr fontId="4"/>
  </si>
  <si>
    <t>とじこめた空気や水</t>
    <rPh sb="5" eb="7">
      <t>クウキ</t>
    </rPh>
    <rPh sb="8" eb="9">
      <t>ミズ</t>
    </rPh>
    <phoneticPr fontId="6"/>
  </si>
  <si>
    <t>みずでっぽうはなぜ水がとぶのか、せつめいしましょう。</t>
    <rPh sb="9" eb="10">
      <t>ミズ</t>
    </rPh>
    <phoneticPr fontId="6"/>
  </si>
  <si>
    <t>季節と生き物（夏）</t>
    <rPh sb="0" eb="2">
      <t>キセツ</t>
    </rPh>
    <rPh sb="3" eb="4">
      <t>イ</t>
    </rPh>
    <rPh sb="5" eb="6">
      <t>モノ</t>
    </rPh>
    <rPh sb="7" eb="8">
      <t>ナツ</t>
    </rPh>
    <phoneticPr fontId="6"/>
  </si>
  <si>
    <t>動物の活動のようすは、夏になってどのような変化があるだろうか、せつめいしましょう。</t>
    <rPh sb="0" eb="2">
      <t>ドウブツ</t>
    </rPh>
    <rPh sb="3" eb="5">
      <t>カツドウ</t>
    </rPh>
    <rPh sb="11" eb="12">
      <t>ナツ</t>
    </rPh>
    <rPh sb="21" eb="23">
      <t>ヘンカ</t>
    </rPh>
    <phoneticPr fontId="4"/>
  </si>
  <si>
    <t>星や月（１）星の明るさや色</t>
    <rPh sb="0" eb="1">
      <t>ホシ</t>
    </rPh>
    <rPh sb="2" eb="3">
      <t>ツキ</t>
    </rPh>
    <rPh sb="6" eb="7">
      <t>ホシ</t>
    </rPh>
    <rPh sb="8" eb="9">
      <t>アカ</t>
    </rPh>
    <rPh sb="12" eb="13">
      <t>イロ</t>
    </rPh>
    <phoneticPr fontId="6"/>
  </si>
  <si>
    <t>星の色はなぜちがうのかせつめいしましょう。</t>
    <rPh sb="0" eb="1">
      <t>ホシ</t>
    </rPh>
    <rPh sb="2" eb="3">
      <t>イロ</t>
    </rPh>
    <phoneticPr fontId="6"/>
  </si>
  <si>
    <t>季節と生き物（夏の終わり）</t>
    <rPh sb="0" eb="2">
      <t>キセツ</t>
    </rPh>
    <rPh sb="3" eb="4">
      <t>イ</t>
    </rPh>
    <rPh sb="5" eb="6">
      <t>モノ</t>
    </rPh>
    <rPh sb="7" eb="8">
      <t>ナツ</t>
    </rPh>
    <rPh sb="9" eb="10">
      <t>オ</t>
    </rPh>
    <phoneticPr fontId="6"/>
  </si>
  <si>
    <t>夏のおわりのころの動物のようすをせつめいしましょう。</t>
    <rPh sb="0" eb="1">
      <t>ナツ</t>
    </rPh>
    <rPh sb="9" eb="11">
      <t>ドウブツ</t>
    </rPh>
    <phoneticPr fontId="6"/>
  </si>
  <si>
    <t>わたしたちの体と運動</t>
    <rPh sb="6" eb="7">
      <t>カラダ</t>
    </rPh>
    <rPh sb="8" eb="10">
      <t>ウンドウ</t>
    </rPh>
    <phoneticPr fontId="6"/>
  </si>
  <si>
    <t>人はなぜボールを投げることができるのだろうか、せつめいしましょう。</t>
    <rPh sb="0" eb="1">
      <t>ヒト</t>
    </rPh>
    <rPh sb="8" eb="9">
      <t>ナ</t>
    </rPh>
    <phoneticPr fontId="4"/>
  </si>
  <si>
    <t>星や月（２）月の動き</t>
    <rPh sb="0" eb="1">
      <t>ホシ</t>
    </rPh>
    <rPh sb="2" eb="3">
      <t>ツキ</t>
    </rPh>
    <rPh sb="6" eb="7">
      <t>ツキ</t>
    </rPh>
    <rPh sb="8" eb="9">
      <t>ウゴ</t>
    </rPh>
    <phoneticPr fontId="6"/>
  </si>
  <si>
    <t>毎日月の形がへんかするが、月の動きをせつめいしましょう。</t>
    <rPh sb="0" eb="2">
      <t>マイニチ</t>
    </rPh>
    <rPh sb="2" eb="3">
      <t>ガツ</t>
    </rPh>
    <rPh sb="4" eb="5">
      <t>カタチ</t>
    </rPh>
    <rPh sb="13" eb="14">
      <t>ツキ</t>
    </rPh>
    <rPh sb="14" eb="15">
      <t>ハンツキ</t>
    </rPh>
    <rPh sb="15" eb="16">
      <t>ウゴ</t>
    </rPh>
    <phoneticPr fontId="6"/>
  </si>
  <si>
    <t>季節と生き物（秋）</t>
    <rPh sb="0" eb="2">
      <t>キセツ</t>
    </rPh>
    <rPh sb="3" eb="4">
      <t>イ</t>
    </rPh>
    <rPh sb="5" eb="6">
      <t>モノ</t>
    </rPh>
    <rPh sb="7" eb="8">
      <t>アキ</t>
    </rPh>
    <phoneticPr fontId="6"/>
  </si>
  <si>
    <t>秋の動物は夏のころと比べてどのようなところがちがうかせつめいしましょう。</t>
    <rPh sb="0" eb="1">
      <t>アキ</t>
    </rPh>
    <rPh sb="2" eb="4">
      <t>ドウブツ</t>
    </rPh>
    <rPh sb="5" eb="6">
      <t>ナツ</t>
    </rPh>
    <rPh sb="10" eb="11">
      <t>クラ</t>
    </rPh>
    <phoneticPr fontId="6"/>
  </si>
  <si>
    <t>ものの温度と体積</t>
    <rPh sb="3" eb="5">
      <t>オンド</t>
    </rPh>
    <rPh sb="6" eb="8">
      <t>タイセキ</t>
    </rPh>
    <phoneticPr fontId="6"/>
  </si>
  <si>
    <t>空気をあたためると、どのような変化があるのかせつめいしましょう。</t>
    <rPh sb="0" eb="2">
      <t>クウキ</t>
    </rPh>
    <rPh sb="15" eb="17">
      <t>ヘンカ</t>
    </rPh>
    <phoneticPr fontId="4"/>
  </si>
  <si>
    <t>もののあたたまり方</t>
    <rPh sb="8" eb="9">
      <t>カタ</t>
    </rPh>
    <phoneticPr fontId="6"/>
  </si>
  <si>
    <t>空気やものをあたためると、どのような変化があるのか、せつめいしましょう。</t>
    <rPh sb="0" eb="2">
      <t>クウキ</t>
    </rPh>
    <rPh sb="18" eb="20">
      <t>ヘンカ</t>
    </rPh>
    <phoneticPr fontId="4"/>
  </si>
  <si>
    <t>星や月（３）星の動き</t>
    <rPh sb="0" eb="1">
      <t>ホシ</t>
    </rPh>
    <rPh sb="2" eb="3">
      <t>ツキ</t>
    </rPh>
    <rPh sb="6" eb="7">
      <t>ホシ</t>
    </rPh>
    <rPh sb="8" eb="9">
      <t>ウゴ</t>
    </rPh>
    <phoneticPr fontId="6"/>
  </si>
  <si>
    <t>時間がたつとせいざの位置や星のならび方はどのようになるかせつめいしましょう。。</t>
    <rPh sb="0" eb="2">
      <t>ジカン</t>
    </rPh>
    <rPh sb="10" eb="12">
      <t>イチ</t>
    </rPh>
    <rPh sb="13" eb="14">
      <t>ホシ</t>
    </rPh>
    <rPh sb="18" eb="19">
      <t>カタ</t>
    </rPh>
    <phoneticPr fontId="6"/>
  </si>
  <si>
    <t>季節と生き物（冬）</t>
    <rPh sb="0" eb="2">
      <t>キセツ</t>
    </rPh>
    <rPh sb="3" eb="4">
      <t>イ</t>
    </rPh>
    <rPh sb="5" eb="6">
      <t>モノ</t>
    </rPh>
    <rPh sb="7" eb="8">
      <t>フユ</t>
    </rPh>
    <phoneticPr fontId="6"/>
  </si>
  <si>
    <t>冬の植物のようすについてせつめいしましょう。</t>
    <rPh sb="0" eb="1">
      <t>フユ</t>
    </rPh>
    <rPh sb="2" eb="4">
      <t>ショクブツ</t>
    </rPh>
    <phoneticPr fontId="6"/>
  </si>
  <si>
    <t>すがたをかえる水</t>
    <rPh sb="7" eb="8">
      <t>ミズ</t>
    </rPh>
    <phoneticPr fontId="6"/>
  </si>
  <si>
    <t>水をあたためたり、冷やしたりするとどのような変化がおきるのか、せつめいしましょう。</t>
    <rPh sb="0" eb="1">
      <t>ミズ</t>
    </rPh>
    <rPh sb="9" eb="10">
      <t>ヒ</t>
    </rPh>
    <rPh sb="22" eb="24">
      <t>ヘンカ</t>
    </rPh>
    <phoneticPr fontId="6"/>
  </si>
  <si>
    <t>自然の中の水</t>
    <rPh sb="0" eb="2">
      <t>シゼン</t>
    </rPh>
    <rPh sb="3" eb="4">
      <t>ナカ</t>
    </rPh>
    <rPh sb="5" eb="6">
      <t>ミズ</t>
    </rPh>
    <phoneticPr fontId="6"/>
  </si>
  <si>
    <t>雨がふると水たまりができるが、時間がたつと水たまりが消えてしますが、それはなぜかせつめいしましょう。</t>
    <rPh sb="0" eb="1">
      <t>アメ</t>
    </rPh>
    <rPh sb="5" eb="6">
      <t>ミズ</t>
    </rPh>
    <rPh sb="15" eb="17">
      <t>ジカン</t>
    </rPh>
    <rPh sb="21" eb="22">
      <t>ミズ</t>
    </rPh>
    <rPh sb="26" eb="27">
      <t>キ</t>
    </rPh>
    <phoneticPr fontId="4"/>
  </si>
  <si>
    <t>天気と情報（１）天気の変化</t>
    <rPh sb="0" eb="2">
      <t>テンキ</t>
    </rPh>
    <rPh sb="3" eb="5">
      <t>ジョウホウ</t>
    </rPh>
    <rPh sb="8" eb="10">
      <t>テンキ</t>
    </rPh>
    <rPh sb="11" eb="13">
      <t>ヘンカ</t>
    </rPh>
    <phoneticPr fontId="6"/>
  </si>
  <si>
    <t>晴れの日とくもりの日では，雲のようすがどのように違うのか説明しましょう。</t>
    <rPh sb="0" eb="1">
      <t>ハ</t>
    </rPh>
    <rPh sb="3" eb="4">
      <t>ヒ</t>
    </rPh>
    <rPh sb="9" eb="10">
      <t>ヒ</t>
    </rPh>
    <rPh sb="13" eb="14">
      <t>クモ</t>
    </rPh>
    <rPh sb="24" eb="25">
      <t>チガ</t>
    </rPh>
    <rPh sb="28" eb="30">
      <t>セツメイ</t>
    </rPh>
    <phoneticPr fontId="6"/>
  </si>
  <si>
    <t>生命のつながり（１）植物の発芽</t>
    <rPh sb="0" eb="2">
      <t>セイメイ</t>
    </rPh>
    <rPh sb="10" eb="12">
      <t>ショクブツ</t>
    </rPh>
    <rPh sb="13" eb="15">
      <t>ハツガ</t>
    </rPh>
    <phoneticPr fontId="6"/>
  </si>
  <si>
    <t>種子が発芽するためにひつような条件を説明しましょう。</t>
    <rPh sb="0" eb="2">
      <t>シュシ</t>
    </rPh>
    <rPh sb="3" eb="5">
      <t>ハツガ</t>
    </rPh>
    <rPh sb="15" eb="17">
      <t>ジョウケン</t>
    </rPh>
    <rPh sb="18" eb="20">
      <t>セツメイ</t>
    </rPh>
    <phoneticPr fontId="6"/>
  </si>
  <si>
    <t>生命のつながり（２）植物の成長</t>
    <rPh sb="0" eb="2">
      <t>セイメイ</t>
    </rPh>
    <rPh sb="10" eb="12">
      <t>ショクブツ</t>
    </rPh>
    <rPh sb="13" eb="15">
      <t>セイチョウ</t>
    </rPh>
    <phoneticPr fontId="6"/>
  </si>
  <si>
    <t>植物が成長するための条件を説明しましょう。</t>
    <rPh sb="0" eb="2">
      <t>ショクブツ</t>
    </rPh>
    <rPh sb="3" eb="5">
      <t>セイチョウ</t>
    </rPh>
    <rPh sb="10" eb="12">
      <t>ジョウケン</t>
    </rPh>
    <rPh sb="13" eb="15">
      <t>セツメイ</t>
    </rPh>
    <phoneticPr fontId="6"/>
  </si>
  <si>
    <t>生命のつながり（３）メダカのたんじょう</t>
    <rPh sb="0" eb="2">
      <t>セイメイ</t>
    </rPh>
    <phoneticPr fontId="6"/>
  </si>
  <si>
    <t>たまごはどのようにして子メダカになるのか、説明しましょう。</t>
    <rPh sb="11" eb="12">
      <t>コ</t>
    </rPh>
    <rPh sb="21" eb="23">
      <t>セツメイ</t>
    </rPh>
    <phoneticPr fontId="6"/>
  </si>
  <si>
    <t>生命のつながり（４）人のたんじょう</t>
    <rPh sb="0" eb="2">
      <t>セイメイ</t>
    </rPh>
    <rPh sb="10" eb="11">
      <t>ヒト</t>
    </rPh>
    <phoneticPr fontId="6"/>
  </si>
  <si>
    <t>人のこどもは、母親のおなかの中でどのようにせいちょうするのか説明しましょう。</t>
    <rPh sb="0" eb="1">
      <t>ヒト</t>
    </rPh>
    <rPh sb="7" eb="9">
      <t>ハハオヤ</t>
    </rPh>
    <rPh sb="14" eb="15">
      <t>ナカ</t>
    </rPh>
    <rPh sb="30" eb="32">
      <t>セツメイ</t>
    </rPh>
    <phoneticPr fontId="6"/>
  </si>
  <si>
    <t>生命のつながり（５）植物の実や種子のでき方</t>
    <rPh sb="0" eb="2">
      <t>セイメイ</t>
    </rPh>
    <rPh sb="10" eb="12">
      <t>ショクブツ</t>
    </rPh>
    <rPh sb="13" eb="14">
      <t>ミ</t>
    </rPh>
    <rPh sb="15" eb="17">
      <t>シュシ</t>
    </rPh>
    <rPh sb="20" eb="21">
      <t>カタ</t>
    </rPh>
    <phoneticPr fontId="6"/>
  </si>
  <si>
    <t>アサガオの花の成長を説明しましょう。</t>
    <rPh sb="5" eb="6">
      <t>ハナ</t>
    </rPh>
    <rPh sb="7" eb="9">
      <t>セイチョウ</t>
    </rPh>
    <rPh sb="10" eb="12">
      <t>セツメイ</t>
    </rPh>
    <phoneticPr fontId="6"/>
  </si>
  <si>
    <t>天気と情報（２）台風と天気の変化</t>
    <rPh sb="0" eb="2">
      <t>テンキ</t>
    </rPh>
    <rPh sb="3" eb="5">
      <t>ジョウホウ</t>
    </rPh>
    <rPh sb="8" eb="10">
      <t>タイフウ</t>
    </rPh>
    <rPh sb="11" eb="13">
      <t>テンキ</t>
    </rPh>
    <rPh sb="14" eb="16">
      <t>ヘンカ</t>
    </rPh>
    <phoneticPr fontId="6"/>
  </si>
  <si>
    <t>台風の動きによって天気はどのように変化するか説明しましょう。</t>
    <rPh sb="0" eb="2">
      <t>タイフウ</t>
    </rPh>
    <rPh sb="3" eb="4">
      <t>ウゴ</t>
    </rPh>
    <rPh sb="9" eb="11">
      <t>テンキ</t>
    </rPh>
    <rPh sb="17" eb="19">
      <t>ヘンカ</t>
    </rPh>
    <rPh sb="22" eb="24">
      <t>セツメイ</t>
    </rPh>
    <phoneticPr fontId="6"/>
  </si>
  <si>
    <t>流れる水のはたらき</t>
    <rPh sb="0" eb="1">
      <t>ナガ</t>
    </rPh>
    <rPh sb="3" eb="4">
      <t>ミズ</t>
    </rPh>
    <phoneticPr fontId="6"/>
  </si>
  <si>
    <t>川などので流れる水はどのようなはたらきをしているのだろうか。</t>
    <rPh sb="0" eb="1">
      <t>カワ</t>
    </rPh>
    <rPh sb="5" eb="6">
      <t>ナガ</t>
    </rPh>
    <rPh sb="8" eb="9">
      <t>ミズ</t>
    </rPh>
    <phoneticPr fontId="6"/>
  </si>
  <si>
    <t>電磁石の性質</t>
    <rPh sb="0" eb="3">
      <t>デンジシャク</t>
    </rPh>
    <rPh sb="4" eb="6">
      <t>セイシツ</t>
    </rPh>
    <phoneticPr fontId="6"/>
  </si>
  <si>
    <t>電磁石と磁石のちがいをせつめいしましょう。</t>
    <rPh sb="0" eb="3">
      <t>デンジシャク</t>
    </rPh>
    <rPh sb="4" eb="6">
      <t>ジシャク</t>
    </rPh>
    <phoneticPr fontId="6"/>
  </si>
  <si>
    <t>もののとけ方</t>
    <rPh sb="5" eb="6">
      <t>カタ</t>
    </rPh>
    <phoneticPr fontId="6"/>
  </si>
  <si>
    <t>砂糖を溶かすと砂糖はどこにいくのだろうか、せつめいしましょう。</t>
    <rPh sb="0" eb="2">
      <t>サトウ</t>
    </rPh>
    <rPh sb="3" eb="4">
      <t>ト</t>
    </rPh>
    <rPh sb="7" eb="9">
      <t>サトウ</t>
    </rPh>
    <phoneticPr fontId="6"/>
  </si>
  <si>
    <t>ふりこの動き</t>
    <rPh sb="4" eb="5">
      <t>ウゴ</t>
    </rPh>
    <phoneticPr fontId="6"/>
  </si>
  <si>
    <t>ブランコに乗ったとき、ブランコの動きについてせつめいしましょう。</t>
    <rPh sb="5" eb="6">
      <t>ノ</t>
    </rPh>
    <rPh sb="16" eb="17">
      <t>ウゴ</t>
    </rPh>
    <phoneticPr fontId="6"/>
  </si>
  <si>
    <t>ものの燃え方</t>
    <rPh sb="3" eb="4">
      <t>モ</t>
    </rPh>
    <rPh sb="5" eb="6">
      <t>カタ</t>
    </rPh>
    <phoneticPr fontId="6"/>
  </si>
  <si>
    <t>キャンプファイヤーの時、木をどのようにならべればよいか、説明しましょう。</t>
    <rPh sb="10" eb="11">
      <t>トキ</t>
    </rPh>
    <rPh sb="12" eb="13">
      <t>キ</t>
    </rPh>
    <rPh sb="28" eb="30">
      <t>セツメイ</t>
    </rPh>
    <phoneticPr fontId="6"/>
  </si>
  <si>
    <t>植物の成長と日光の関わり</t>
    <rPh sb="0" eb="2">
      <t>ショクブツ</t>
    </rPh>
    <rPh sb="3" eb="5">
      <t>セイチョウ</t>
    </rPh>
    <rPh sb="6" eb="8">
      <t>ニッコウ</t>
    </rPh>
    <rPh sb="9" eb="10">
      <t>カカ</t>
    </rPh>
    <phoneticPr fontId="6"/>
  </si>
  <si>
    <t>日光があたると，植物が成長するのはなぜか説明しましょう。</t>
    <rPh sb="0" eb="2">
      <t>ニッコウ</t>
    </rPh>
    <rPh sb="8" eb="10">
      <t>ショクブツ</t>
    </rPh>
    <rPh sb="11" eb="13">
      <t>セイチョウ</t>
    </rPh>
    <rPh sb="20" eb="22">
      <t>セツメイ</t>
    </rPh>
    <phoneticPr fontId="6"/>
  </si>
  <si>
    <t>体のつくりとはたらき</t>
    <rPh sb="0" eb="1">
      <t>カラダ</t>
    </rPh>
    <phoneticPr fontId="6"/>
  </si>
  <si>
    <t>なぜ人は生きられるのだろうか。体の中にひつようなものは何か、説明しましょう。</t>
    <rPh sb="2" eb="3">
      <t>ヒト</t>
    </rPh>
    <rPh sb="4" eb="5">
      <t>イ</t>
    </rPh>
    <rPh sb="15" eb="16">
      <t>カラダ</t>
    </rPh>
    <rPh sb="17" eb="18">
      <t>ナカ</t>
    </rPh>
    <rPh sb="27" eb="28">
      <t>ナニ</t>
    </rPh>
    <rPh sb="30" eb="32">
      <t>セツメイ</t>
    </rPh>
    <phoneticPr fontId="6"/>
  </si>
  <si>
    <t>植物の成長と水の関わり</t>
    <rPh sb="0" eb="2">
      <t>ショクブツ</t>
    </rPh>
    <rPh sb="3" eb="5">
      <t>セイチョウ</t>
    </rPh>
    <rPh sb="6" eb="7">
      <t>ミズ</t>
    </rPh>
    <rPh sb="8" eb="9">
      <t>カカ</t>
    </rPh>
    <phoneticPr fontId="6"/>
  </si>
  <si>
    <t>しおれたホウセンカを水につけると元に戻るが、なぜ元に戻ったのか、説明しましょう。</t>
    <rPh sb="10" eb="11">
      <t>ミズ</t>
    </rPh>
    <rPh sb="16" eb="17">
      <t>モト</t>
    </rPh>
    <rPh sb="18" eb="19">
      <t>モド</t>
    </rPh>
    <rPh sb="24" eb="25">
      <t>モト</t>
    </rPh>
    <rPh sb="26" eb="27">
      <t>モド</t>
    </rPh>
    <rPh sb="32" eb="34">
      <t>セツメイ</t>
    </rPh>
    <phoneticPr fontId="6"/>
  </si>
  <si>
    <t>生物どうしの関わり</t>
    <rPh sb="0" eb="2">
      <t>セイブツ</t>
    </rPh>
    <rPh sb="6" eb="7">
      <t>カカ</t>
    </rPh>
    <phoneticPr fontId="6"/>
  </si>
  <si>
    <t>動物は何を食べて成長しているのか説明しましょう。</t>
    <rPh sb="0" eb="2">
      <t>ドウブツ</t>
    </rPh>
    <rPh sb="3" eb="4">
      <t>ナニ</t>
    </rPh>
    <rPh sb="5" eb="6">
      <t>タ</t>
    </rPh>
    <rPh sb="8" eb="10">
      <t>セイチョウ</t>
    </rPh>
    <rPh sb="16" eb="18">
      <t>セツメイ</t>
    </rPh>
    <phoneticPr fontId="6"/>
  </si>
  <si>
    <t>月と太陽</t>
    <rPh sb="0" eb="1">
      <t>ツキ</t>
    </rPh>
    <rPh sb="2" eb="4">
      <t>タイヨウ</t>
    </rPh>
    <phoneticPr fontId="6"/>
  </si>
  <si>
    <t>月は自ら光を出していないのに、かがやいてみえるのはなぜか、説明しましょう。</t>
    <rPh sb="0" eb="1">
      <t>ツキ</t>
    </rPh>
    <rPh sb="2" eb="3">
      <t>ミズカ</t>
    </rPh>
    <rPh sb="4" eb="5">
      <t>ヒカリ</t>
    </rPh>
    <rPh sb="6" eb="7">
      <t>ダ</t>
    </rPh>
    <rPh sb="29" eb="31">
      <t>セツメイ</t>
    </rPh>
    <phoneticPr fontId="6"/>
  </si>
  <si>
    <t>水よう液の性質</t>
    <rPh sb="0" eb="1">
      <t>スイ</t>
    </rPh>
    <rPh sb="3" eb="4">
      <t>エキ</t>
    </rPh>
    <rPh sb="5" eb="7">
      <t>セイシツ</t>
    </rPh>
    <phoneticPr fontId="6"/>
  </si>
  <si>
    <t>ビーカーにいろいろな水溶液が入っています。水溶液のラベルがはっていなくてもどのように区別できるか説明しましょう。</t>
    <rPh sb="10" eb="13">
      <t>スイヨウエキ</t>
    </rPh>
    <rPh sb="14" eb="15">
      <t>ハイ</t>
    </rPh>
    <rPh sb="21" eb="24">
      <t>スイヨウエキ</t>
    </rPh>
    <rPh sb="42" eb="44">
      <t>クベツ</t>
    </rPh>
    <rPh sb="48" eb="50">
      <t>セツメイ</t>
    </rPh>
    <phoneticPr fontId="6"/>
  </si>
  <si>
    <t>土地のつくりと変化</t>
    <rPh sb="0" eb="2">
      <t>トチ</t>
    </rPh>
    <rPh sb="7" eb="9">
      <t>ヘンカ</t>
    </rPh>
    <phoneticPr fontId="6"/>
  </si>
  <si>
    <t>私たちの住んでいる土地は、どのようなものからできているのか、説明しましょう。</t>
    <rPh sb="0" eb="1">
      <t>ワタシ</t>
    </rPh>
    <rPh sb="4" eb="5">
      <t>ス</t>
    </rPh>
    <rPh sb="9" eb="11">
      <t>トチ</t>
    </rPh>
    <rPh sb="30" eb="32">
      <t>セツメイ</t>
    </rPh>
    <phoneticPr fontId="6"/>
  </si>
  <si>
    <t>てこのはたらき</t>
  </si>
  <si>
    <t>シーソーで人が上にもちあがる理由を説明しましょう。</t>
    <rPh sb="5" eb="6">
      <t>ヒト</t>
    </rPh>
    <rPh sb="7" eb="8">
      <t>ウエ</t>
    </rPh>
    <rPh sb="14" eb="16">
      <t>リユウ</t>
    </rPh>
    <rPh sb="17" eb="19">
      <t>セツメイ</t>
    </rPh>
    <phoneticPr fontId="6"/>
  </si>
  <si>
    <t>電気の性質とその利用</t>
    <rPh sb="0" eb="2">
      <t>デンキ</t>
    </rPh>
    <rPh sb="3" eb="5">
      <t>セイシツ</t>
    </rPh>
    <rPh sb="8" eb="10">
      <t>リヨウ</t>
    </rPh>
    <phoneticPr fontId="6"/>
  </si>
  <si>
    <t>電気はどのようにして作られ、生活の中でどのように利用されているか、説明しましょう。</t>
    <rPh sb="0" eb="2">
      <t>デンキ</t>
    </rPh>
    <rPh sb="10" eb="11">
      <t>ツク</t>
    </rPh>
    <rPh sb="14" eb="16">
      <t>セイカツ</t>
    </rPh>
    <rPh sb="17" eb="18">
      <t>ナカ</t>
    </rPh>
    <rPh sb="24" eb="26">
      <t>リヨウ</t>
    </rPh>
    <phoneticPr fontId="6"/>
  </si>
  <si>
    <t>生物と地球環境</t>
    <rPh sb="0" eb="2">
      <t>セイブツ</t>
    </rPh>
    <rPh sb="3" eb="5">
      <t>チキュウ</t>
    </rPh>
    <rPh sb="5" eb="7">
      <t>カンキョウ</t>
    </rPh>
    <phoneticPr fontId="6"/>
  </si>
  <si>
    <t>もし、水がなかったら，生物はどうなってしまうか説明しましょう。</t>
    <rPh sb="3" eb="4">
      <t>ミズ</t>
    </rPh>
    <rPh sb="11" eb="13">
      <t>セイブツ</t>
    </rPh>
    <rPh sb="23" eb="25">
      <t>セツメイ</t>
    </rPh>
    <phoneticPr fontId="6"/>
  </si>
  <si>
    <t>小学３年</t>
    <rPh sb="0" eb="2">
      <t>ショウガク</t>
    </rPh>
    <rPh sb="3" eb="4">
      <t>ネン</t>
    </rPh>
    <phoneticPr fontId="4"/>
  </si>
  <si>
    <t>小学４年</t>
    <rPh sb="0" eb="2">
      <t>ショウガク</t>
    </rPh>
    <rPh sb="3" eb="4">
      <t>ネン</t>
    </rPh>
    <phoneticPr fontId="4"/>
  </si>
  <si>
    <t>小学５年</t>
    <rPh sb="0" eb="2">
      <t>ショウガク</t>
    </rPh>
    <rPh sb="3" eb="4">
      <t>ネン</t>
    </rPh>
    <phoneticPr fontId="4"/>
  </si>
  <si>
    <t>小学６年</t>
    <rPh sb="0" eb="2">
      <t>ショウガク</t>
    </rPh>
    <rPh sb="3" eb="4">
      <t>ネン</t>
    </rPh>
    <phoneticPr fontId="4"/>
  </si>
  <si>
    <t>小学３年</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</si>
</sst>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年&quot;"/>
  </numFmts>
  <fonts count="17">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6"/>
      <color theme="1"/>
      <name val="AR Pゴシック体S"/>
      <family val="3"/>
      <charset val="128"/>
    </font>
    <font>
      <sz val="6"/>
      <name val="游ゴシック"/>
      <family val="2"/>
      <charset val="128"/>
      <scheme val="minor"/>
    </font>
    <font>
      <sz val="14"/>
      <color theme="1"/>
      <name val="AR Pゴシック体S"/>
      <family val="3"/>
      <charset val="128"/>
    </font>
    <font>
      <sz val="8"/>
      <color theme="1"/>
      <name val="游ゴシック"/>
      <family val="2"/>
      <scheme val="minor"/>
    </font>
    <font>
      <sz val="14"/>
      <color theme="1"/>
      <name val="游ゴシック"/>
      <family val="2"/>
      <scheme val="minor"/>
    </font>
    <font>
      <sz val="16"/>
      <color theme="1"/>
      <name val="HG創英角ﾎﾟｯﾌﾟ体"/>
      <family val="3"/>
      <charset val="128"/>
    </font>
    <font>
      <sz val="18"/>
      <color theme="1"/>
      <name val="游ゴシック"/>
      <family val="2"/>
      <scheme val="minor"/>
    </font>
    <font>
      <sz val="18"/>
      <color theme="1"/>
      <name val="游ゴシック"/>
      <family val="3"/>
      <charset val="128"/>
      <scheme val="minor"/>
    </font>
    <font>
      <sz val="18"/>
      <color theme="1"/>
      <name val="游ゴシック"/>
      <family val="2"/>
      <charset val="128"/>
      <scheme val="minor"/>
    </font>
    <font>
      <b/>
      <sz val="9"/>
      <color indexed="81"/>
      <name val="MS P ゴシック"/>
      <family val="3"/>
      <charset val="128"/>
    </font>
    <font>
      <sz val="12"/>
      <color theme="1"/>
      <name val="游ゴシック"/>
      <family val="2"/>
      <charset val="128"/>
      <scheme val="minor"/>
    </font>
    <font>
      <sz val="12"/>
      <color theme="1"/>
      <name val="游ゴシック"/>
      <family val="3"/>
      <charset val="128"/>
      <scheme val="minor"/>
    </font>
  </fonts>
  <fills count="3">
    <fill>
      <patternFill patternType="none"/>
    </fill>
    <fill>
      <patternFill patternType="gray125"/>
    </fill>
    <fill>
      <patternFill patternType="solid">
        <fgColor rgb="FFFFFF00"/>
        <bgColor indexed="64"/>
      </patternFill>
    </fill>
  </fills>
  <borders count="26">
    <border>
      <left/>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medium">
        <color auto="1"/>
      </right>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medium">
        <color auto="1"/>
      </bottom>
      <diagonal/>
    </border>
    <border>
      <left style="thin">
        <color indexed="64"/>
      </left>
      <right style="thin">
        <color indexed="64"/>
      </right>
      <top style="thin">
        <color indexed="64"/>
      </top>
      <bottom style="double">
        <color indexed="64"/>
      </bottom>
      <diagonal/>
    </border>
    <border>
      <left/>
      <right/>
      <top style="medium">
        <color auto="1"/>
      </top>
      <bottom style="medium">
        <color auto="1"/>
      </bottom>
      <diagonal/>
    </border>
    <border>
      <left style="thin">
        <color auto="1"/>
      </left>
      <right style="thin">
        <color auto="1"/>
      </right>
      <top style="medium">
        <color auto="1"/>
      </top>
      <bottom style="thin">
        <color auto="1"/>
      </bottom>
      <diagonal/>
    </border>
    <border>
      <left/>
      <right/>
      <top/>
      <bottom style="medium">
        <color auto="1"/>
      </bottom>
      <diagonal/>
    </border>
    <border>
      <left style="thin">
        <color auto="1"/>
      </left>
      <right/>
      <top/>
      <bottom style="thin">
        <color auto="1"/>
      </bottom>
      <diagonal/>
    </border>
    <border>
      <left style="thin">
        <color auto="1"/>
      </left>
      <right/>
      <top style="medium">
        <color auto="1"/>
      </top>
      <bottom/>
      <diagonal/>
    </border>
    <border>
      <left style="thin">
        <color auto="1"/>
      </left>
      <right/>
      <top/>
      <bottom/>
      <diagonal/>
    </border>
    <border>
      <left style="thin">
        <color auto="1"/>
      </left>
      <right style="thin">
        <color auto="1"/>
      </right>
      <top style="double">
        <color auto="1"/>
      </top>
      <bottom style="thin">
        <color auto="1"/>
      </bottom>
      <diagonal/>
    </border>
    <border>
      <left style="thin">
        <color indexed="64"/>
      </left>
      <right style="thin">
        <color indexed="64"/>
      </right>
      <top/>
      <bottom style="double">
        <color indexed="64"/>
      </bottom>
      <diagonal/>
    </border>
  </borders>
  <cellStyleXfs count="3">
    <xf numFmtId="0" fontId="0" fillId="0" borderId="0"/>
    <xf numFmtId="0" fontId="3" fillId="0" borderId="0">
      <alignment vertical="center"/>
    </xf>
    <xf numFmtId="0" fontId="2" fillId="0" borderId="0">
      <alignment vertical="center"/>
    </xf>
  </cellStyleXfs>
  <cellXfs count="82">
    <xf numFmtId="0" fontId="0" fillId="0" borderId="0" xfId="0"/>
    <xf numFmtId="0" fontId="5" fillId="0" borderId="0" xfId="1" applyFont="1">
      <alignment vertical="center"/>
    </xf>
    <xf numFmtId="0" fontId="3" fillId="0" borderId="0" xfId="1" applyAlignment="1">
      <alignment horizontal="center" vertical="center"/>
    </xf>
    <xf numFmtId="0" fontId="7" fillId="0" borderId="0" xfId="1" applyFont="1">
      <alignment vertical="center"/>
    </xf>
    <xf numFmtId="0" fontId="3" fillId="0" borderId="0" xfId="1">
      <alignment vertical="center"/>
    </xf>
    <xf numFmtId="0" fontId="3" fillId="0" borderId="10" xfId="1" applyBorder="1">
      <alignment vertical="center"/>
    </xf>
    <xf numFmtId="0" fontId="3" fillId="0" borderId="17" xfId="1" applyBorder="1">
      <alignment vertical="center"/>
    </xf>
    <xf numFmtId="0" fontId="3" fillId="0" borderId="10" xfId="1" applyBorder="1" applyAlignment="1">
      <alignment vertical="center" wrapText="1"/>
    </xf>
    <xf numFmtId="0" fontId="10" fillId="0" borderId="0" xfId="0" applyFont="1"/>
    <xf numFmtId="0" fontId="8" fillId="0" borderId="0" xfId="0" applyFont="1" applyAlignment="1">
      <alignment horizontal="right" vertical="top" wrapText="1"/>
    </xf>
    <xf numFmtId="0" fontId="9" fillId="0" borderId="0" xfId="0" applyFont="1" applyAlignment="1">
      <alignment horizontal="center" vertical="center" shrinkToFit="1"/>
    </xf>
    <xf numFmtId="0" fontId="12" fillId="2" borderId="10" xfId="1" applyFont="1" applyFill="1" applyBorder="1" applyAlignment="1" applyProtection="1">
      <alignment horizontal="right" vertical="center"/>
      <protection locked="0"/>
    </xf>
    <xf numFmtId="0" fontId="9" fillId="0" borderId="0" xfId="0" applyFont="1" applyAlignment="1">
      <alignment horizontal="center" vertical="center" shrinkToFit="1"/>
    </xf>
    <xf numFmtId="0" fontId="3" fillId="0" borderId="12" xfId="1" applyBorder="1">
      <alignment vertical="center"/>
    </xf>
    <xf numFmtId="0" fontId="0" fillId="0" borderId="0" xfId="0" applyAlignment="1" applyProtection="1">
      <alignment vertical="top" wrapText="1"/>
    </xf>
    <xf numFmtId="0" fontId="0" fillId="0" borderId="0" xfId="0" applyProtection="1"/>
    <xf numFmtId="0" fontId="0" fillId="0" borderId="0" xfId="0" applyAlignment="1" applyProtection="1">
      <alignment horizontal="center" vertical="center"/>
    </xf>
    <xf numFmtId="0" fontId="0" fillId="0" borderId="1" xfId="0" applyBorder="1" applyProtection="1"/>
    <xf numFmtId="0" fontId="0" fillId="0" borderId="18" xfId="0" applyBorder="1" applyProtection="1"/>
    <xf numFmtId="0" fontId="0" fillId="0" borderId="18" xfId="0" applyBorder="1" applyAlignment="1" applyProtection="1">
      <alignment horizontal="center" vertical="center"/>
    </xf>
    <xf numFmtId="0" fontId="0" fillId="0" borderId="2" xfId="0" applyBorder="1" applyProtection="1"/>
    <xf numFmtId="0" fontId="0" fillId="0" borderId="2" xfId="0" applyBorder="1" applyAlignment="1" applyProtection="1">
      <alignment vertical="top" wrapText="1"/>
    </xf>
    <xf numFmtId="0" fontId="0" fillId="0" borderId="10" xfId="0" applyBorder="1" applyProtection="1"/>
    <xf numFmtId="0" fontId="0" fillId="2" borderId="0" xfId="0" applyFill="1" applyBorder="1" applyAlignment="1" applyProtection="1">
      <alignment vertical="top"/>
    </xf>
    <xf numFmtId="0" fontId="0" fillId="0" borderId="0" xfId="0" applyBorder="1" applyAlignment="1" applyProtection="1">
      <alignment horizontal="center" vertical="center"/>
    </xf>
    <xf numFmtId="0" fontId="0" fillId="0" borderId="21" xfId="0" applyBorder="1" applyProtection="1"/>
    <xf numFmtId="0" fontId="0" fillId="0" borderId="4" xfId="0" applyBorder="1" applyProtection="1"/>
    <xf numFmtId="0" fontId="0" fillId="0" borderId="19" xfId="0" applyBorder="1" applyAlignment="1" applyProtection="1">
      <alignment horizontal="center" vertical="center"/>
    </xf>
    <xf numFmtId="0" fontId="0" fillId="0" borderId="11" xfId="0" applyBorder="1" applyAlignment="1" applyProtection="1">
      <alignment vertical="top" wrapText="1"/>
    </xf>
    <xf numFmtId="0" fontId="0" fillId="0" borderId="4" xfId="0" applyBorder="1" applyAlignment="1" applyProtection="1">
      <alignment vertical="top" wrapText="1"/>
    </xf>
    <xf numFmtId="0" fontId="0" fillId="0" borderId="10" xfId="0" applyBorder="1" applyAlignment="1" applyProtection="1"/>
    <xf numFmtId="0" fontId="0" fillId="0" borderId="9" xfId="0" applyBorder="1" applyProtection="1"/>
    <xf numFmtId="0" fontId="0" fillId="0" borderId="11" xfId="0" applyBorder="1" applyProtection="1"/>
    <xf numFmtId="0" fontId="0" fillId="0" borderId="10" xfId="0" applyBorder="1" applyAlignment="1" applyProtection="1">
      <alignment horizontal="center" vertical="center"/>
    </xf>
    <xf numFmtId="0" fontId="0" fillId="2" borderId="20" xfId="0" applyFill="1" applyBorder="1" applyAlignment="1" applyProtection="1">
      <alignment vertical="top"/>
    </xf>
    <xf numFmtId="0" fontId="0" fillId="0" borderId="13" xfId="0" applyBorder="1" applyProtection="1"/>
    <xf numFmtId="0" fontId="0" fillId="0" borderId="7" xfId="0" applyBorder="1" applyProtection="1"/>
    <xf numFmtId="0" fontId="0" fillId="0" borderId="6" xfId="0" applyBorder="1" applyAlignment="1" applyProtection="1">
      <alignment horizontal="center" vertical="center"/>
    </xf>
    <xf numFmtId="0" fontId="0" fillId="0" borderId="7" xfId="0" applyBorder="1" applyAlignment="1" applyProtection="1">
      <alignment vertical="top" wrapText="1"/>
    </xf>
    <xf numFmtId="0" fontId="2" fillId="0" borderId="12" xfId="1" applyFont="1" applyBorder="1">
      <alignment vertical="center"/>
    </xf>
    <xf numFmtId="0" fontId="2" fillId="0" borderId="12" xfId="1" applyFont="1" applyBorder="1" applyAlignment="1">
      <alignment horizontal="center" vertical="center"/>
    </xf>
    <xf numFmtId="176" fontId="2" fillId="0" borderId="24" xfId="2" applyNumberFormat="1" applyBorder="1">
      <alignment vertical="center"/>
    </xf>
    <xf numFmtId="0" fontId="2" fillId="0" borderId="24" xfId="2" applyBorder="1">
      <alignment vertical="center"/>
    </xf>
    <xf numFmtId="0" fontId="15" fillId="0" borderId="24" xfId="2" applyFont="1" applyBorder="1">
      <alignment vertical="center"/>
    </xf>
    <xf numFmtId="0" fontId="2" fillId="0" borderId="24" xfId="2" applyFont="1" applyBorder="1" applyAlignment="1">
      <alignment vertical="center" wrapText="1"/>
    </xf>
    <xf numFmtId="0" fontId="3" fillId="0" borderId="24" xfId="1" applyBorder="1">
      <alignment vertical="center"/>
    </xf>
    <xf numFmtId="176" fontId="2" fillId="0" borderId="10" xfId="2" applyNumberFormat="1" applyBorder="1">
      <alignment vertical="center"/>
    </xf>
    <xf numFmtId="0" fontId="2" fillId="0" borderId="10" xfId="2" applyBorder="1">
      <alignment vertical="center"/>
    </xf>
    <xf numFmtId="0" fontId="15" fillId="0" borderId="10" xfId="2" applyFont="1" applyBorder="1">
      <alignment vertical="center"/>
    </xf>
    <xf numFmtId="0" fontId="2" fillId="0" borderId="10" xfId="2" applyBorder="1" applyAlignment="1">
      <alignment vertical="center" wrapText="1"/>
    </xf>
    <xf numFmtId="176" fontId="2" fillId="0" borderId="17" xfId="2" applyNumberFormat="1" applyBorder="1">
      <alignment vertical="center"/>
    </xf>
    <xf numFmtId="0" fontId="2" fillId="0" borderId="17" xfId="2" applyBorder="1">
      <alignment vertical="center"/>
    </xf>
    <xf numFmtId="0" fontId="15" fillId="0" borderId="17" xfId="2" applyFont="1" applyBorder="1">
      <alignment vertical="center"/>
    </xf>
    <xf numFmtId="0" fontId="2" fillId="0" borderId="17" xfId="2" applyBorder="1" applyAlignment="1">
      <alignment vertical="center" wrapText="1"/>
    </xf>
    <xf numFmtId="0" fontId="16" fillId="0" borderId="24" xfId="2" applyFont="1" applyFill="1" applyBorder="1">
      <alignment vertical="center"/>
    </xf>
    <xf numFmtId="0" fontId="16" fillId="0" borderId="10" xfId="2" applyFont="1" applyFill="1" applyBorder="1">
      <alignment vertical="center"/>
    </xf>
    <xf numFmtId="0" fontId="16" fillId="0" borderId="17" xfId="2" applyFont="1" applyFill="1" applyBorder="1">
      <alignment vertical="center"/>
    </xf>
    <xf numFmtId="0" fontId="2" fillId="0" borderId="24" xfId="2" applyBorder="1" applyAlignment="1">
      <alignment vertical="center" wrapText="1"/>
    </xf>
    <xf numFmtId="0" fontId="1" fillId="0" borderId="10" xfId="2" applyFont="1" applyBorder="1" applyAlignment="1">
      <alignment vertical="center" wrapText="1"/>
    </xf>
    <xf numFmtId="176" fontId="2" fillId="0" borderId="25" xfId="2" applyNumberFormat="1" applyBorder="1">
      <alignment vertical="center"/>
    </xf>
    <xf numFmtId="176" fontId="2" fillId="0" borderId="12" xfId="2" applyNumberFormat="1" applyBorder="1">
      <alignment vertical="center"/>
    </xf>
    <xf numFmtId="0" fontId="2" fillId="0" borderId="12" xfId="2" applyBorder="1">
      <alignment vertical="center"/>
    </xf>
    <xf numFmtId="0" fontId="15" fillId="0" borderId="12" xfId="2" applyFont="1" applyBorder="1">
      <alignment vertical="center"/>
    </xf>
    <xf numFmtId="0" fontId="2" fillId="0" borderId="12" xfId="2" applyBorder="1" applyAlignment="1">
      <alignment vertical="center" wrapText="1"/>
    </xf>
    <xf numFmtId="0" fontId="0" fillId="0" borderId="9" xfId="0" applyBorder="1" applyAlignment="1" applyProtection="1"/>
    <xf numFmtId="0" fontId="0" fillId="0" borderId="14" xfId="0" applyBorder="1" applyAlignment="1" applyProtection="1"/>
    <xf numFmtId="0" fontId="0" fillId="0" borderId="15" xfId="0" applyBorder="1" applyAlignment="1" applyProtection="1"/>
    <xf numFmtId="0" fontId="0" fillId="2" borderId="8" xfId="0" applyFill="1" applyBorder="1" applyAlignment="1" applyProtection="1">
      <alignment vertical="top"/>
      <protection locked="0"/>
    </xf>
    <xf numFmtId="0" fontId="0" fillId="2" borderId="3" xfId="0" applyFill="1" applyBorder="1" applyAlignment="1" applyProtection="1">
      <alignment vertical="top"/>
      <protection locked="0"/>
    </xf>
    <xf numFmtId="0" fontId="0" fillId="2" borderId="5" xfId="0" applyFill="1" applyBorder="1" applyAlignment="1" applyProtection="1">
      <alignment vertical="top"/>
      <protection locked="0"/>
    </xf>
    <xf numFmtId="0" fontId="11" fillId="0" borderId="9" xfId="1" applyFont="1" applyBorder="1" applyAlignment="1" applyProtection="1">
      <alignment vertical="center"/>
    </xf>
    <xf numFmtId="0" fontId="11" fillId="0" borderId="14" xfId="1" applyFont="1" applyBorder="1" applyAlignment="1" applyProtection="1">
      <alignment vertical="center"/>
    </xf>
    <xf numFmtId="0" fontId="0" fillId="0" borderId="14" xfId="0" applyBorder="1" applyAlignment="1" applyProtection="1">
      <alignment vertical="center"/>
    </xf>
    <xf numFmtId="0" fontId="0" fillId="0" borderId="15" xfId="0" applyBorder="1" applyAlignment="1" applyProtection="1">
      <alignment vertical="center"/>
    </xf>
    <xf numFmtId="0" fontId="13" fillId="0" borderId="9" xfId="1" applyFont="1" applyBorder="1" applyAlignment="1" applyProtection="1">
      <alignment horizontal="center" vertical="center" shrinkToFit="1"/>
    </xf>
    <xf numFmtId="0" fontId="13" fillId="0" borderId="15" xfId="0" applyFont="1" applyBorder="1" applyAlignment="1" applyProtection="1">
      <alignment horizontal="center" shrinkToFit="1"/>
    </xf>
    <xf numFmtId="0" fontId="0" fillId="2" borderId="22" xfId="0" applyFill="1" applyBorder="1" applyAlignment="1" applyProtection="1">
      <alignment vertical="top"/>
      <protection locked="0"/>
    </xf>
    <xf numFmtId="0" fontId="0" fillId="0" borderId="23" xfId="0" applyBorder="1" applyAlignment="1" applyProtection="1">
      <alignment vertical="top"/>
      <protection locked="0"/>
    </xf>
    <xf numFmtId="0" fontId="0" fillId="0" borderId="16" xfId="0" applyBorder="1" applyAlignment="1" applyProtection="1">
      <alignment vertical="top"/>
      <protection locked="0"/>
    </xf>
    <xf numFmtId="0" fontId="9" fillId="0" borderId="0" xfId="0" applyFont="1" applyAlignment="1">
      <alignment horizontal="center" vertical="center" shrinkToFit="1"/>
    </xf>
    <xf numFmtId="0" fontId="8" fillId="0" borderId="0" xfId="0" applyFont="1" applyAlignment="1">
      <alignment vertical="top" wrapText="1"/>
    </xf>
    <xf numFmtId="0" fontId="0" fillId="0" borderId="0" xfId="0" applyAlignment="1"/>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0</xdr:col>
      <xdr:colOff>2883244</xdr:colOff>
      <xdr:row>0</xdr:row>
      <xdr:rowOff>1920241</xdr:rowOff>
    </xdr:to>
    <xdr:pic>
      <xdr:nvPicPr>
        <xdr:cNvPr id="3" name="図 2">
          <a:extLst>
            <a:ext uri="{FF2B5EF4-FFF2-40B4-BE49-F238E27FC236}">
              <a16:creationId xmlns:a16="http://schemas.microsoft.com/office/drawing/2014/main" id="{A70AB313-D4FE-4448-BAAB-4F0E55EDD81E}"/>
            </a:ext>
          </a:extLst>
        </xdr:cNvPr>
        <xdr:cNvPicPr>
          <a:picLocks noChangeAspect="1"/>
        </xdr:cNvPicPr>
      </xdr:nvPicPr>
      <xdr:blipFill>
        <a:blip xmlns:r="http://schemas.openxmlformats.org/officeDocument/2006/relationships" r:embed="rId1"/>
        <a:stretch>
          <a:fillRect/>
        </a:stretch>
      </xdr:blipFill>
      <xdr:spPr>
        <a:xfrm>
          <a:off x="1" y="1"/>
          <a:ext cx="2883243" cy="1920240"/>
        </a:xfrm>
        <a:prstGeom prst="rect">
          <a:avLst/>
        </a:prstGeom>
      </xdr:spPr>
    </xdr:pic>
    <xdr:clientData/>
  </xdr:twoCellAnchor>
  <xdr:twoCellAnchor editAs="oneCell">
    <xdr:from>
      <xdr:col>1</xdr:col>
      <xdr:colOff>0</xdr:colOff>
      <xdr:row>0</xdr:row>
      <xdr:rowOff>1</xdr:rowOff>
    </xdr:from>
    <xdr:to>
      <xdr:col>1</xdr:col>
      <xdr:colOff>2764971</xdr:colOff>
      <xdr:row>0</xdr:row>
      <xdr:rowOff>1935481</xdr:rowOff>
    </xdr:to>
    <xdr:pic>
      <xdr:nvPicPr>
        <xdr:cNvPr id="5" name="図 4">
          <a:extLst>
            <a:ext uri="{FF2B5EF4-FFF2-40B4-BE49-F238E27FC236}">
              <a16:creationId xmlns:a16="http://schemas.microsoft.com/office/drawing/2014/main" id="{0D23D9D6-83D9-4BBC-AB89-A82BA023A9E2}"/>
            </a:ext>
          </a:extLst>
        </xdr:cNvPr>
        <xdr:cNvPicPr>
          <a:picLocks noChangeAspect="1"/>
        </xdr:cNvPicPr>
      </xdr:nvPicPr>
      <xdr:blipFill>
        <a:blip xmlns:r="http://schemas.openxmlformats.org/officeDocument/2006/relationships" r:embed="rId2"/>
        <a:stretch>
          <a:fillRect/>
        </a:stretch>
      </xdr:blipFill>
      <xdr:spPr>
        <a:xfrm>
          <a:off x="3413760" y="1"/>
          <a:ext cx="2764971" cy="193548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A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A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A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A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A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A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A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A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A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9525</xdr:colOff>
      <xdr:row>28</xdr:row>
      <xdr:rowOff>295275</xdr:rowOff>
    </xdr:from>
    <xdr:to>
      <xdr:col>5</xdr:col>
      <xdr:colOff>688975</xdr:colOff>
      <xdr:row>36</xdr:row>
      <xdr:rowOff>25400</xdr:rowOff>
    </xdr:to>
    <xdr:sp macro="" textlink="">
      <xdr:nvSpPr>
        <xdr:cNvPr id="12" name="角丸四角形 11">
          <a:extLst>
            <a:ext uri="{FF2B5EF4-FFF2-40B4-BE49-F238E27FC236}">
              <a16:creationId xmlns:a16="http://schemas.microsoft.com/office/drawing/2014/main" id="{00000000-0008-0000-0A00-00000C000000}"/>
            </a:ext>
          </a:extLst>
        </xdr:cNvPr>
        <xdr:cNvSpPr/>
      </xdr:nvSpPr>
      <xdr:spPr>
        <a:xfrm>
          <a:off x="1085850" y="72866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A00-00000D000000}"/>
            </a:ext>
          </a:extLst>
        </xdr:cNvPr>
        <xdr:cNvSpPr/>
      </xdr:nvSpPr>
      <xdr:spPr>
        <a:xfrm>
          <a:off x="4791075" y="72961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A00-00000E000000}"/>
            </a:ext>
          </a:extLst>
        </xdr:cNvPr>
        <xdr:cNvSpPr/>
      </xdr:nvSpPr>
      <xdr:spPr>
        <a:xfrm>
          <a:off x="8410575" y="72961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19050</xdr:colOff>
      <xdr:row>37</xdr:row>
      <xdr:rowOff>19050</xdr:rowOff>
    </xdr:from>
    <xdr:to>
      <xdr:col>5</xdr:col>
      <xdr:colOff>698500</xdr:colOff>
      <xdr:row>44</xdr:row>
      <xdr:rowOff>53975</xdr:rowOff>
    </xdr:to>
    <xdr:sp macro="" textlink="">
      <xdr:nvSpPr>
        <xdr:cNvPr id="15" name="角丸四角形 14">
          <a:extLst>
            <a:ext uri="{FF2B5EF4-FFF2-40B4-BE49-F238E27FC236}">
              <a16:creationId xmlns:a16="http://schemas.microsoft.com/office/drawing/2014/main" id="{00000000-0008-0000-0A00-00000F000000}"/>
            </a:ext>
          </a:extLst>
        </xdr:cNvPr>
        <xdr:cNvSpPr/>
      </xdr:nvSpPr>
      <xdr:spPr>
        <a:xfrm>
          <a:off x="109537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37</xdr:row>
      <xdr:rowOff>28575</xdr:rowOff>
    </xdr:from>
    <xdr:to>
      <xdr:col>11</xdr:col>
      <xdr:colOff>3175</xdr:colOff>
      <xdr:row>44</xdr:row>
      <xdr:rowOff>63500</xdr:rowOff>
    </xdr:to>
    <xdr:sp macro="" textlink="">
      <xdr:nvSpPr>
        <xdr:cNvPr id="16" name="角丸四角形 15">
          <a:extLst>
            <a:ext uri="{FF2B5EF4-FFF2-40B4-BE49-F238E27FC236}">
              <a16:creationId xmlns:a16="http://schemas.microsoft.com/office/drawing/2014/main" id="{00000000-0008-0000-0A00-000010000000}"/>
            </a:ext>
          </a:extLst>
        </xdr:cNvPr>
        <xdr:cNvSpPr/>
      </xdr:nvSpPr>
      <xdr:spPr>
        <a:xfrm>
          <a:off x="4810125" y="92297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37</xdr:row>
      <xdr:rowOff>19050</xdr:rowOff>
    </xdr:from>
    <xdr:to>
      <xdr:col>16</xdr:col>
      <xdr:colOff>193675</xdr:colOff>
      <xdr:row>44</xdr:row>
      <xdr:rowOff>53975</xdr:rowOff>
    </xdr:to>
    <xdr:sp macro="" textlink="">
      <xdr:nvSpPr>
        <xdr:cNvPr id="17" name="角丸四角形 16">
          <a:extLst>
            <a:ext uri="{FF2B5EF4-FFF2-40B4-BE49-F238E27FC236}">
              <a16:creationId xmlns:a16="http://schemas.microsoft.com/office/drawing/2014/main" id="{00000000-0008-0000-0A00-000011000000}"/>
            </a:ext>
          </a:extLst>
        </xdr:cNvPr>
        <xdr:cNvSpPr/>
      </xdr:nvSpPr>
      <xdr:spPr>
        <a:xfrm>
          <a:off x="842962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9525</xdr:colOff>
      <xdr:row>45</xdr:row>
      <xdr:rowOff>76200</xdr:rowOff>
    </xdr:from>
    <xdr:to>
      <xdr:col>5</xdr:col>
      <xdr:colOff>688975</xdr:colOff>
      <xdr:row>52</xdr:row>
      <xdr:rowOff>111125</xdr:rowOff>
    </xdr:to>
    <xdr:sp macro="" textlink="">
      <xdr:nvSpPr>
        <xdr:cNvPr id="18" name="角丸四角形 17">
          <a:extLst>
            <a:ext uri="{FF2B5EF4-FFF2-40B4-BE49-F238E27FC236}">
              <a16:creationId xmlns:a16="http://schemas.microsoft.com/office/drawing/2014/main" id="{00000000-0008-0000-0A00-000012000000}"/>
            </a:ext>
          </a:extLst>
        </xdr:cNvPr>
        <xdr:cNvSpPr/>
      </xdr:nvSpPr>
      <xdr:spPr>
        <a:xfrm>
          <a:off x="1085850" y="111823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45</xdr:row>
      <xdr:rowOff>95250</xdr:rowOff>
    </xdr:from>
    <xdr:to>
      <xdr:col>11</xdr:col>
      <xdr:colOff>3175</xdr:colOff>
      <xdr:row>52</xdr:row>
      <xdr:rowOff>130175</xdr:rowOff>
    </xdr:to>
    <xdr:sp macro="" textlink="">
      <xdr:nvSpPr>
        <xdr:cNvPr id="19" name="角丸四角形 18">
          <a:extLst>
            <a:ext uri="{FF2B5EF4-FFF2-40B4-BE49-F238E27FC236}">
              <a16:creationId xmlns:a16="http://schemas.microsoft.com/office/drawing/2014/main" id="{00000000-0008-0000-0A00-000013000000}"/>
            </a:ext>
          </a:extLst>
        </xdr:cNvPr>
        <xdr:cNvSpPr/>
      </xdr:nvSpPr>
      <xdr:spPr>
        <a:xfrm>
          <a:off x="4810125" y="112014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45</xdr:row>
      <xdr:rowOff>66675</xdr:rowOff>
    </xdr:from>
    <xdr:to>
      <xdr:col>16</xdr:col>
      <xdr:colOff>193675</xdr:colOff>
      <xdr:row>52</xdr:row>
      <xdr:rowOff>101600</xdr:rowOff>
    </xdr:to>
    <xdr:sp macro="" textlink="">
      <xdr:nvSpPr>
        <xdr:cNvPr id="20" name="角丸四角形 19">
          <a:extLst>
            <a:ext uri="{FF2B5EF4-FFF2-40B4-BE49-F238E27FC236}">
              <a16:creationId xmlns:a16="http://schemas.microsoft.com/office/drawing/2014/main" id="{00000000-0008-0000-0A00-000014000000}"/>
            </a:ext>
          </a:extLst>
        </xdr:cNvPr>
        <xdr:cNvSpPr/>
      </xdr:nvSpPr>
      <xdr:spPr>
        <a:xfrm>
          <a:off x="8429625" y="111728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A00-000015000000}"/>
            </a:ext>
          </a:extLst>
        </xdr:cNvPr>
        <xdr:cNvSpPr/>
      </xdr:nvSpPr>
      <xdr:spPr>
        <a:xfrm>
          <a:off x="4257675" y="78105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A00-000016000000}"/>
            </a:ext>
          </a:extLst>
        </xdr:cNvPr>
        <xdr:cNvSpPr/>
      </xdr:nvSpPr>
      <xdr:spPr>
        <a:xfrm>
          <a:off x="7896225" y="77819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142875</xdr:colOff>
      <xdr:row>47</xdr:row>
      <xdr:rowOff>142875</xdr:rowOff>
    </xdr:from>
    <xdr:to>
      <xdr:col>6</xdr:col>
      <xdr:colOff>473075</xdr:colOff>
      <xdr:row>50</xdr:row>
      <xdr:rowOff>99695</xdr:rowOff>
    </xdr:to>
    <xdr:sp macro="" textlink="">
      <xdr:nvSpPr>
        <xdr:cNvPr id="23" name="右矢印 22">
          <a:extLst>
            <a:ext uri="{FF2B5EF4-FFF2-40B4-BE49-F238E27FC236}">
              <a16:creationId xmlns:a16="http://schemas.microsoft.com/office/drawing/2014/main" id="{00000000-0008-0000-0A00-000017000000}"/>
            </a:ext>
          </a:extLst>
        </xdr:cNvPr>
        <xdr:cNvSpPr/>
      </xdr:nvSpPr>
      <xdr:spPr>
        <a:xfrm>
          <a:off x="4248150" y="117252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47</xdr:row>
      <xdr:rowOff>180975</xdr:rowOff>
    </xdr:from>
    <xdr:to>
      <xdr:col>11</xdr:col>
      <xdr:colOff>501650</xdr:colOff>
      <xdr:row>50</xdr:row>
      <xdr:rowOff>137795</xdr:rowOff>
    </xdr:to>
    <xdr:sp macro="" textlink="">
      <xdr:nvSpPr>
        <xdr:cNvPr id="24" name="右矢印 23">
          <a:extLst>
            <a:ext uri="{FF2B5EF4-FFF2-40B4-BE49-F238E27FC236}">
              <a16:creationId xmlns:a16="http://schemas.microsoft.com/office/drawing/2014/main" id="{00000000-0008-0000-0A00-000018000000}"/>
            </a:ext>
          </a:extLst>
        </xdr:cNvPr>
        <xdr:cNvSpPr/>
      </xdr:nvSpPr>
      <xdr:spPr>
        <a:xfrm>
          <a:off x="7896225" y="117633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A00-000019000000}"/>
            </a:ext>
          </a:extLst>
        </xdr:cNvPr>
        <xdr:cNvSpPr/>
      </xdr:nvSpPr>
      <xdr:spPr>
        <a:xfrm rot="10800000">
          <a:off x="7829550" y="99345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A00-00001A000000}"/>
            </a:ext>
          </a:extLst>
        </xdr:cNvPr>
        <xdr:cNvSpPr/>
      </xdr:nvSpPr>
      <xdr:spPr>
        <a:xfrm rot="10800000">
          <a:off x="4200525" y="99345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447675</xdr:colOff>
      <xdr:row>36</xdr:row>
      <xdr:rowOff>57151</xdr:rowOff>
    </xdr:from>
    <xdr:to>
      <xdr:col>14</xdr:col>
      <xdr:colOff>490855</xdr:colOff>
      <xdr:row>36</xdr:row>
      <xdr:rowOff>228601</xdr:rowOff>
    </xdr:to>
    <xdr:sp macro="" textlink="">
      <xdr:nvSpPr>
        <xdr:cNvPr id="27" name="下矢印 26">
          <a:extLst>
            <a:ext uri="{FF2B5EF4-FFF2-40B4-BE49-F238E27FC236}">
              <a16:creationId xmlns:a16="http://schemas.microsoft.com/office/drawing/2014/main" id="{00000000-0008-0000-0A00-00001B000000}"/>
            </a:ext>
          </a:extLst>
        </xdr:cNvPr>
        <xdr:cNvSpPr/>
      </xdr:nvSpPr>
      <xdr:spPr>
        <a:xfrm>
          <a:off x="9544050" y="9020176"/>
          <a:ext cx="728980" cy="1714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295275</xdr:colOff>
      <xdr:row>44</xdr:row>
      <xdr:rowOff>95250</xdr:rowOff>
    </xdr:from>
    <xdr:to>
      <xdr:col>4</xdr:col>
      <xdr:colOff>338455</xdr:colOff>
      <xdr:row>45</xdr:row>
      <xdr:rowOff>57150</xdr:rowOff>
    </xdr:to>
    <xdr:sp macro="" textlink="">
      <xdr:nvSpPr>
        <xdr:cNvPr id="28" name="下矢印 27">
          <a:extLst>
            <a:ext uri="{FF2B5EF4-FFF2-40B4-BE49-F238E27FC236}">
              <a16:creationId xmlns:a16="http://schemas.microsoft.com/office/drawing/2014/main" id="{00000000-0008-0000-0A00-00001C000000}"/>
            </a:ext>
          </a:extLst>
        </xdr:cNvPr>
        <xdr:cNvSpPr/>
      </xdr:nvSpPr>
      <xdr:spPr>
        <a:xfrm>
          <a:off x="2133600" y="10963275"/>
          <a:ext cx="72898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A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twoCellAnchor>
    <xdr:from>
      <xdr:col>7</xdr:col>
      <xdr:colOff>9525</xdr:colOff>
      <xdr:row>53</xdr:row>
      <xdr:rowOff>161925</xdr:rowOff>
    </xdr:from>
    <xdr:to>
      <xdr:col>10</xdr:col>
      <xdr:colOff>774700</xdr:colOff>
      <xdr:row>60</xdr:row>
      <xdr:rowOff>196850</xdr:rowOff>
    </xdr:to>
    <xdr:sp macro="" textlink="">
      <xdr:nvSpPr>
        <xdr:cNvPr id="31" name="角丸四角形 30">
          <a:extLst>
            <a:ext uri="{FF2B5EF4-FFF2-40B4-BE49-F238E27FC236}">
              <a16:creationId xmlns:a16="http://schemas.microsoft.com/office/drawing/2014/main" id="{00000000-0008-0000-0A00-00001F000000}"/>
            </a:ext>
          </a:extLst>
        </xdr:cNvPr>
        <xdr:cNvSpPr/>
      </xdr:nvSpPr>
      <xdr:spPr>
        <a:xfrm>
          <a:off x="4800600" y="131730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28575</xdr:colOff>
      <xdr:row>53</xdr:row>
      <xdr:rowOff>171450</xdr:rowOff>
    </xdr:from>
    <xdr:to>
      <xdr:col>16</xdr:col>
      <xdr:colOff>203200</xdr:colOff>
      <xdr:row>60</xdr:row>
      <xdr:rowOff>206375</xdr:rowOff>
    </xdr:to>
    <xdr:sp macro="" textlink="">
      <xdr:nvSpPr>
        <xdr:cNvPr id="32" name="角丸四角形 31">
          <a:extLst>
            <a:ext uri="{FF2B5EF4-FFF2-40B4-BE49-F238E27FC236}">
              <a16:creationId xmlns:a16="http://schemas.microsoft.com/office/drawing/2014/main" id="{00000000-0008-0000-0A00-000020000000}"/>
            </a:ext>
          </a:extLst>
        </xdr:cNvPr>
        <xdr:cNvSpPr/>
      </xdr:nvSpPr>
      <xdr:spPr>
        <a:xfrm>
          <a:off x="8439150" y="131826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485775</xdr:colOff>
      <xdr:row>52</xdr:row>
      <xdr:rowOff>133350</xdr:rowOff>
    </xdr:from>
    <xdr:to>
      <xdr:col>14</xdr:col>
      <xdr:colOff>528955</xdr:colOff>
      <xdr:row>53</xdr:row>
      <xdr:rowOff>152400</xdr:rowOff>
    </xdr:to>
    <xdr:sp macro="" textlink="">
      <xdr:nvSpPr>
        <xdr:cNvPr id="33" name="下矢印 32">
          <a:extLst>
            <a:ext uri="{FF2B5EF4-FFF2-40B4-BE49-F238E27FC236}">
              <a16:creationId xmlns:a16="http://schemas.microsoft.com/office/drawing/2014/main" id="{00000000-0008-0000-0A00-000021000000}"/>
            </a:ext>
          </a:extLst>
        </xdr:cNvPr>
        <xdr:cNvSpPr/>
      </xdr:nvSpPr>
      <xdr:spPr>
        <a:xfrm>
          <a:off x="9582150" y="12906375"/>
          <a:ext cx="728980" cy="257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133350</xdr:colOff>
      <xdr:row>55</xdr:row>
      <xdr:rowOff>104775</xdr:rowOff>
    </xdr:from>
    <xdr:to>
      <xdr:col>11</xdr:col>
      <xdr:colOff>473075</xdr:colOff>
      <xdr:row>58</xdr:row>
      <xdr:rowOff>61595</xdr:rowOff>
    </xdr:to>
    <xdr:sp macro="" textlink="">
      <xdr:nvSpPr>
        <xdr:cNvPr id="34" name="右矢印 33">
          <a:extLst>
            <a:ext uri="{FF2B5EF4-FFF2-40B4-BE49-F238E27FC236}">
              <a16:creationId xmlns:a16="http://schemas.microsoft.com/office/drawing/2014/main" id="{00000000-0008-0000-0A00-000022000000}"/>
            </a:ext>
          </a:extLst>
        </xdr:cNvPr>
        <xdr:cNvSpPr/>
      </xdr:nvSpPr>
      <xdr:spPr>
        <a:xfrm rot="10800000">
          <a:off x="7858125" y="135921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085850" y="485775"/>
          <a:ext cx="3044190" cy="28003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B00-000003000000}"/>
            </a:ext>
          </a:extLst>
        </xdr:cNvPr>
        <xdr:cNvSpPr/>
      </xdr:nvSpPr>
      <xdr:spPr>
        <a:xfrm>
          <a:off x="4124325" y="504825"/>
          <a:ext cx="3044190" cy="2314575"/>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B00-000004000000}"/>
            </a:ext>
          </a:extLst>
        </xdr:cNvPr>
        <xdr:cNvSpPr/>
      </xdr:nvSpPr>
      <xdr:spPr>
        <a:xfrm>
          <a:off x="3771900" y="1266825"/>
          <a:ext cx="252730" cy="6711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B00-000005000000}"/>
            </a:ext>
          </a:extLst>
        </xdr:cNvPr>
        <xdr:cNvSpPr/>
      </xdr:nvSpPr>
      <xdr:spPr>
        <a:xfrm rot="10800000">
          <a:off x="2733675" y="2600325"/>
          <a:ext cx="281051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B00-000006000000}"/>
            </a:ext>
          </a:extLst>
        </xdr:cNvPr>
        <xdr:cNvSpPr/>
      </xdr:nvSpPr>
      <xdr:spPr>
        <a:xfrm>
          <a:off x="3705225" y="3076575"/>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B00-000007000000}"/>
            </a:ext>
          </a:extLst>
        </xdr:cNvPr>
        <xdr:cNvSpPr/>
      </xdr:nvSpPr>
      <xdr:spPr>
        <a:xfrm>
          <a:off x="1209675" y="3524250"/>
          <a:ext cx="574802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B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B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B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B00-00000B000000}"/>
            </a:ext>
          </a:extLst>
        </xdr:cNvPr>
        <xdr:cNvSpPr txBox="1"/>
      </xdr:nvSpPr>
      <xdr:spPr>
        <a:xfrm>
          <a:off x="7858125" y="5486400"/>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9525</xdr:colOff>
      <xdr:row>28</xdr:row>
      <xdr:rowOff>295275</xdr:rowOff>
    </xdr:from>
    <xdr:to>
      <xdr:col>5</xdr:col>
      <xdr:colOff>688975</xdr:colOff>
      <xdr:row>36</xdr:row>
      <xdr:rowOff>25400</xdr:rowOff>
    </xdr:to>
    <xdr:sp macro="" textlink="">
      <xdr:nvSpPr>
        <xdr:cNvPr id="12" name="角丸四角形 11">
          <a:extLst>
            <a:ext uri="{FF2B5EF4-FFF2-40B4-BE49-F238E27FC236}">
              <a16:creationId xmlns:a16="http://schemas.microsoft.com/office/drawing/2014/main" id="{00000000-0008-0000-0B00-00000C000000}"/>
            </a:ext>
          </a:extLst>
        </xdr:cNvPr>
        <xdr:cNvSpPr/>
      </xdr:nvSpPr>
      <xdr:spPr>
        <a:xfrm>
          <a:off x="1085850" y="72866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B00-00000D000000}"/>
            </a:ext>
          </a:extLst>
        </xdr:cNvPr>
        <xdr:cNvSpPr/>
      </xdr:nvSpPr>
      <xdr:spPr>
        <a:xfrm>
          <a:off x="4791075" y="7315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B00-00000E000000}"/>
            </a:ext>
          </a:extLst>
        </xdr:cNvPr>
        <xdr:cNvSpPr/>
      </xdr:nvSpPr>
      <xdr:spPr>
        <a:xfrm>
          <a:off x="8410575" y="7315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19050</xdr:colOff>
      <xdr:row>37</xdr:row>
      <xdr:rowOff>19050</xdr:rowOff>
    </xdr:from>
    <xdr:to>
      <xdr:col>5</xdr:col>
      <xdr:colOff>698500</xdr:colOff>
      <xdr:row>44</xdr:row>
      <xdr:rowOff>53975</xdr:rowOff>
    </xdr:to>
    <xdr:sp macro="" textlink="">
      <xdr:nvSpPr>
        <xdr:cNvPr id="15" name="角丸四角形 14">
          <a:extLst>
            <a:ext uri="{FF2B5EF4-FFF2-40B4-BE49-F238E27FC236}">
              <a16:creationId xmlns:a16="http://schemas.microsoft.com/office/drawing/2014/main" id="{00000000-0008-0000-0B00-00000F000000}"/>
            </a:ext>
          </a:extLst>
        </xdr:cNvPr>
        <xdr:cNvSpPr/>
      </xdr:nvSpPr>
      <xdr:spPr>
        <a:xfrm>
          <a:off x="109537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37</xdr:row>
      <xdr:rowOff>28575</xdr:rowOff>
    </xdr:from>
    <xdr:to>
      <xdr:col>11</xdr:col>
      <xdr:colOff>3175</xdr:colOff>
      <xdr:row>44</xdr:row>
      <xdr:rowOff>63500</xdr:rowOff>
    </xdr:to>
    <xdr:sp macro="" textlink="">
      <xdr:nvSpPr>
        <xdr:cNvPr id="16" name="角丸四角形 15">
          <a:extLst>
            <a:ext uri="{FF2B5EF4-FFF2-40B4-BE49-F238E27FC236}">
              <a16:creationId xmlns:a16="http://schemas.microsoft.com/office/drawing/2014/main" id="{00000000-0008-0000-0B00-000010000000}"/>
            </a:ext>
          </a:extLst>
        </xdr:cNvPr>
        <xdr:cNvSpPr/>
      </xdr:nvSpPr>
      <xdr:spPr>
        <a:xfrm>
          <a:off x="4810125" y="92297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37</xdr:row>
      <xdr:rowOff>19050</xdr:rowOff>
    </xdr:from>
    <xdr:to>
      <xdr:col>16</xdr:col>
      <xdr:colOff>193675</xdr:colOff>
      <xdr:row>44</xdr:row>
      <xdr:rowOff>53975</xdr:rowOff>
    </xdr:to>
    <xdr:sp macro="" textlink="">
      <xdr:nvSpPr>
        <xdr:cNvPr id="17" name="角丸四角形 16">
          <a:extLst>
            <a:ext uri="{FF2B5EF4-FFF2-40B4-BE49-F238E27FC236}">
              <a16:creationId xmlns:a16="http://schemas.microsoft.com/office/drawing/2014/main" id="{00000000-0008-0000-0B00-000011000000}"/>
            </a:ext>
          </a:extLst>
        </xdr:cNvPr>
        <xdr:cNvSpPr/>
      </xdr:nvSpPr>
      <xdr:spPr>
        <a:xfrm>
          <a:off x="842962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9525</xdr:colOff>
      <xdr:row>45</xdr:row>
      <xdr:rowOff>76200</xdr:rowOff>
    </xdr:from>
    <xdr:to>
      <xdr:col>5</xdr:col>
      <xdr:colOff>688975</xdr:colOff>
      <xdr:row>52</xdr:row>
      <xdr:rowOff>111125</xdr:rowOff>
    </xdr:to>
    <xdr:sp macro="" textlink="">
      <xdr:nvSpPr>
        <xdr:cNvPr id="18" name="角丸四角形 17">
          <a:extLst>
            <a:ext uri="{FF2B5EF4-FFF2-40B4-BE49-F238E27FC236}">
              <a16:creationId xmlns:a16="http://schemas.microsoft.com/office/drawing/2014/main" id="{00000000-0008-0000-0B00-000012000000}"/>
            </a:ext>
          </a:extLst>
        </xdr:cNvPr>
        <xdr:cNvSpPr/>
      </xdr:nvSpPr>
      <xdr:spPr>
        <a:xfrm>
          <a:off x="1085850" y="111823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45</xdr:row>
      <xdr:rowOff>95250</xdr:rowOff>
    </xdr:from>
    <xdr:to>
      <xdr:col>11</xdr:col>
      <xdr:colOff>3175</xdr:colOff>
      <xdr:row>52</xdr:row>
      <xdr:rowOff>130175</xdr:rowOff>
    </xdr:to>
    <xdr:sp macro="" textlink="">
      <xdr:nvSpPr>
        <xdr:cNvPr id="19" name="角丸四角形 18">
          <a:extLst>
            <a:ext uri="{FF2B5EF4-FFF2-40B4-BE49-F238E27FC236}">
              <a16:creationId xmlns:a16="http://schemas.microsoft.com/office/drawing/2014/main" id="{00000000-0008-0000-0B00-000013000000}"/>
            </a:ext>
          </a:extLst>
        </xdr:cNvPr>
        <xdr:cNvSpPr/>
      </xdr:nvSpPr>
      <xdr:spPr>
        <a:xfrm>
          <a:off x="4810125" y="112014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45</xdr:row>
      <xdr:rowOff>66675</xdr:rowOff>
    </xdr:from>
    <xdr:to>
      <xdr:col>16</xdr:col>
      <xdr:colOff>193675</xdr:colOff>
      <xdr:row>52</xdr:row>
      <xdr:rowOff>101600</xdr:rowOff>
    </xdr:to>
    <xdr:sp macro="" textlink="">
      <xdr:nvSpPr>
        <xdr:cNvPr id="20" name="角丸四角形 19">
          <a:extLst>
            <a:ext uri="{FF2B5EF4-FFF2-40B4-BE49-F238E27FC236}">
              <a16:creationId xmlns:a16="http://schemas.microsoft.com/office/drawing/2014/main" id="{00000000-0008-0000-0B00-000014000000}"/>
            </a:ext>
          </a:extLst>
        </xdr:cNvPr>
        <xdr:cNvSpPr/>
      </xdr:nvSpPr>
      <xdr:spPr>
        <a:xfrm>
          <a:off x="8429625" y="111728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B00-000015000000}"/>
            </a:ext>
          </a:extLst>
        </xdr:cNvPr>
        <xdr:cNvSpPr/>
      </xdr:nvSpPr>
      <xdr:spPr>
        <a:xfrm>
          <a:off x="4257675" y="782955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B00-000016000000}"/>
            </a:ext>
          </a:extLst>
        </xdr:cNvPr>
        <xdr:cNvSpPr/>
      </xdr:nvSpPr>
      <xdr:spPr>
        <a:xfrm>
          <a:off x="7896225" y="78009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142875</xdr:colOff>
      <xdr:row>47</xdr:row>
      <xdr:rowOff>142875</xdr:rowOff>
    </xdr:from>
    <xdr:to>
      <xdr:col>6</xdr:col>
      <xdr:colOff>473075</xdr:colOff>
      <xdr:row>50</xdr:row>
      <xdr:rowOff>99695</xdr:rowOff>
    </xdr:to>
    <xdr:sp macro="" textlink="">
      <xdr:nvSpPr>
        <xdr:cNvPr id="23" name="右矢印 22">
          <a:extLst>
            <a:ext uri="{FF2B5EF4-FFF2-40B4-BE49-F238E27FC236}">
              <a16:creationId xmlns:a16="http://schemas.microsoft.com/office/drawing/2014/main" id="{00000000-0008-0000-0B00-000017000000}"/>
            </a:ext>
          </a:extLst>
        </xdr:cNvPr>
        <xdr:cNvSpPr/>
      </xdr:nvSpPr>
      <xdr:spPr>
        <a:xfrm>
          <a:off x="4248150" y="117252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47</xdr:row>
      <xdr:rowOff>180975</xdr:rowOff>
    </xdr:from>
    <xdr:to>
      <xdr:col>11</xdr:col>
      <xdr:colOff>501650</xdr:colOff>
      <xdr:row>50</xdr:row>
      <xdr:rowOff>137795</xdr:rowOff>
    </xdr:to>
    <xdr:sp macro="" textlink="">
      <xdr:nvSpPr>
        <xdr:cNvPr id="24" name="右矢印 23">
          <a:extLst>
            <a:ext uri="{FF2B5EF4-FFF2-40B4-BE49-F238E27FC236}">
              <a16:creationId xmlns:a16="http://schemas.microsoft.com/office/drawing/2014/main" id="{00000000-0008-0000-0B00-000018000000}"/>
            </a:ext>
          </a:extLst>
        </xdr:cNvPr>
        <xdr:cNvSpPr/>
      </xdr:nvSpPr>
      <xdr:spPr>
        <a:xfrm>
          <a:off x="7896225" y="117633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B00-000019000000}"/>
            </a:ext>
          </a:extLst>
        </xdr:cNvPr>
        <xdr:cNvSpPr/>
      </xdr:nvSpPr>
      <xdr:spPr>
        <a:xfrm rot="10800000">
          <a:off x="7829550" y="995362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B00-00001A000000}"/>
            </a:ext>
          </a:extLst>
        </xdr:cNvPr>
        <xdr:cNvSpPr/>
      </xdr:nvSpPr>
      <xdr:spPr>
        <a:xfrm rot="10800000">
          <a:off x="4200525" y="995362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447675</xdr:colOff>
      <xdr:row>36</xdr:row>
      <xdr:rowOff>57151</xdr:rowOff>
    </xdr:from>
    <xdr:to>
      <xdr:col>14</xdr:col>
      <xdr:colOff>490855</xdr:colOff>
      <xdr:row>36</xdr:row>
      <xdr:rowOff>228601</xdr:rowOff>
    </xdr:to>
    <xdr:sp macro="" textlink="">
      <xdr:nvSpPr>
        <xdr:cNvPr id="27" name="下矢印 26">
          <a:extLst>
            <a:ext uri="{FF2B5EF4-FFF2-40B4-BE49-F238E27FC236}">
              <a16:creationId xmlns:a16="http://schemas.microsoft.com/office/drawing/2014/main" id="{00000000-0008-0000-0B00-00001B000000}"/>
            </a:ext>
          </a:extLst>
        </xdr:cNvPr>
        <xdr:cNvSpPr/>
      </xdr:nvSpPr>
      <xdr:spPr>
        <a:xfrm>
          <a:off x="9544050" y="9020176"/>
          <a:ext cx="728980" cy="1714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295275</xdr:colOff>
      <xdr:row>44</xdr:row>
      <xdr:rowOff>95250</xdr:rowOff>
    </xdr:from>
    <xdr:to>
      <xdr:col>4</xdr:col>
      <xdr:colOff>338455</xdr:colOff>
      <xdr:row>45</xdr:row>
      <xdr:rowOff>57150</xdr:rowOff>
    </xdr:to>
    <xdr:sp macro="" textlink="">
      <xdr:nvSpPr>
        <xdr:cNvPr id="28" name="下矢印 27">
          <a:extLst>
            <a:ext uri="{FF2B5EF4-FFF2-40B4-BE49-F238E27FC236}">
              <a16:creationId xmlns:a16="http://schemas.microsoft.com/office/drawing/2014/main" id="{00000000-0008-0000-0B00-00001C000000}"/>
            </a:ext>
          </a:extLst>
        </xdr:cNvPr>
        <xdr:cNvSpPr/>
      </xdr:nvSpPr>
      <xdr:spPr>
        <a:xfrm>
          <a:off x="2133600" y="10963275"/>
          <a:ext cx="72898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B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twoCellAnchor>
    <xdr:from>
      <xdr:col>2</xdr:col>
      <xdr:colOff>9525</xdr:colOff>
      <xdr:row>53</xdr:row>
      <xdr:rowOff>152400</xdr:rowOff>
    </xdr:from>
    <xdr:to>
      <xdr:col>5</xdr:col>
      <xdr:colOff>688975</xdr:colOff>
      <xdr:row>60</xdr:row>
      <xdr:rowOff>187325</xdr:rowOff>
    </xdr:to>
    <xdr:sp macro="" textlink="">
      <xdr:nvSpPr>
        <xdr:cNvPr id="32" name="角丸四角形 31">
          <a:extLst>
            <a:ext uri="{FF2B5EF4-FFF2-40B4-BE49-F238E27FC236}">
              <a16:creationId xmlns:a16="http://schemas.microsoft.com/office/drawing/2014/main" id="{00000000-0008-0000-0B00-000020000000}"/>
            </a:ext>
          </a:extLst>
        </xdr:cNvPr>
        <xdr:cNvSpPr/>
      </xdr:nvSpPr>
      <xdr:spPr>
        <a:xfrm>
          <a:off x="1085850" y="13163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53</xdr:row>
      <xdr:rowOff>161925</xdr:rowOff>
    </xdr:from>
    <xdr:to>
      <xdr:col>10</xdr:col>
      <xdr:colOff>774700</xdr:colOff>
      <xdr:row>60</xdr:row>
      <xdr:rowOff>196850</xdr:rowOff>
    </xdr:to>
    <xdr:sp macro="" textlink="">
      <xdr:nvSpPr>
        <xdr:cNvPr id="33" name="角丸四角形 32">
          <a:extLst>
            <a:ext uri="{FF2B5EF4-FFF2-40B4-BE49-F238E27FC236}">
              <a16:creationId xmlns:a16="http://schemas.microsoft.com/office/drawing/2014/main" id="{00000000-0008-0000-0B00-000021000000}"/>
            </a:ext>
          </a:extLst>
        </xdr:cNvPr>
        <xdr:cNvSpPr/>
      </xdr:nvSpPr>
      <xdr:spPr>
        <a:xfrm>
          <a:off x="4800600" y="131730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28575</xdr:colOff>
      <xdr:row>53</xdr:row>
      <xdr:rowOff>171450</xdr:rowOff>
    </xdr:from>
    <xdr:to>
      <xdr:col>16</xdr:col>
      <xdr:colOff>203200</xdr:colOff>
      <xdr:row>60</xdr:row>
      <xdr:rowOff>206375</xdr:rowOff>
    </xdr:to>
    <xdr:sp macro="" textlink="">
      <xdr:nvSpPr>
        <xdr:cNvPr id="34" name="角丸四角形 33">
          <a:extLst>
            <a:ext uri="{FF2B5EF4-FFF2-40B4-BE49-F238E27FC236}">
              <a16:creationId xmlns:a16="http://schemas.microsoft.com/office/drawing/2014/main" id="{00000000-0008-0000-0B00-000022000000}"/>
            </a:ext>
          </a:extLst>
        </xdr:cNvPr>
        <xdr:cNvSpPr/>
      </xdr:nvSpPr>
      <xdr:spPr>
        <a:xfrm>
          <a:off x="8439150" y="131826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485775</xdr:colOff>
      <xdr:row>52</xdr:row>
      <xdr:rowOff>133350</xdr:rowOff>
    </xdr:from>
    <xdr:to>
      <xdr:col>14</xdr:col>
      <xdr:colOff>528955</xdr:colOff>
      <xdr:row>53</xdr:row>
      <xdr:rowOff>152400</xdr:rowOff>
    </xdr:to>
    <xdr:sp macro="" textlink="">
      <xdr:nvSpPr>
        <xdr:cNvPr id="37" name="下矢印 36">
          <a:extLst>
            <a:ext uri="{FF2B5EF4-FFF2-40B4-BE49-F238E27FC236}">
              <a16:creationId xmlns:a16="http://schemas.microsoft.com/office/drawing/2014/main" id="{00000000-0008-0000-0B00-000025000000}"/>
            </a:ext>
          </a:extLst>
        </xdr:cNvPr>
        <xdr:cNvSpPr/>
      </xdr:nvSpPr>
      <xdr:spPr>
        <a:xfrm>
          <a:off x="9582150" y="12906375"/>
          <a:ext cx="728980" cy="257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133350</xdr:colOff>
      <xdr:row>55</xdr:row>
      <xdr:rowOff>104775</xdr:rowOff>
    </xdr:from>
    <xdr:to>
      <xdr:col>11</xdr:col>
      <xdr:colOff>473075</xdr:colOff>
      <xdr:row>58</xdr:row>
      <xdr:rowOff>61595</xdr:rowOff>
    </xdr:to>
    <xdr:sp macro="" textlink="">
      <xdr:nvSpPr>
        <xdr:cNvPr id="39" name="右矢印 38">
          <a:extLst>
            <a:ext uri="{FF2B5EF4-FFF2-40B4-BE49-F238E27FC236}">
              <a16:creationId xmlns:a16="http://schemas.microsoft.com/office/drawing/2014/main" id="{00000000-0008-0000-0B00-000027000000}"/>
            </a:ext>
          </a:extLst>
        </xdr:cNvPr>
        <xdr:cNvSpPr/>
      </xdr:nvSpPr>
      <xdr:spPr>
        <a:xfrm rot="10800000">
          <a:off x="7858125" y="135921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104775</xdr:colOff>
      <xdr:row>55</xdr:row>
      <xdr:rowOff>190500</xdr:rowOff>
    </xdr:from>
    <xdr:to>
      <xdr:col>6</xdr:col>
      <xdr:colOff>444500</xdr:colOff>
      <xdr:row>58</xdr:row>
      <xdr:rowOff>147320</xdr:rowOff>
    </xdr:to>
    <xdr:sp macro="" textlink="">
      <xdr:nvSpPr>
        <xdr:cNvPr id="41" name="右矢印 40">
          <a:extLst>
            <a:ext uri="{FF2B5EF4-FFF2-40B4-BE49-F238E27FC236}">
              <a16:creationId xmlns:a16="http://schemas.microsoft.com/office/drawing/2014/main" id="{00000000-0008-0000-0B00-000029000000}"/>
            </a:ext>
          </a:extLst>
        </xdr:cNvPr>
        <xdr:cNvSpPr/>
      </xdr:nvSpPr>
      <xdr:spPr>
        <a:xfrm rot="10800000">
          <a:off x="4210050" y="13677900"/>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2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2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2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2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2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2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2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31</xdr:row>
      <xdr:rowOff>0</xdr:rowOff>
    </xdr:from>
    <xdr:to>
      <xdr:col>5</xdr:col>
      <xdr:colOff>679450</xdr:colOff>
      <xdr:row>43</xdr:row>
      <xdr:rowOff>47625</xdr:rowOff>
    </xdr:to>
    <xdr:sp macro="" textlink="">
      <xdr:nvSpPr>
        <xdr:cNvPr id="12" name="角丸四角形 11">
          <a:extLst>
            <a:ext uri="{FF2B5EF4-FFF2-40B4-BE49-F238E27FC236}">
              <a16:creationId xmlns:a16="http://schemas.microsoft.com/office/drawing/2014/main" id="{00000000-0008-0000-0200-00000C000000}"/>
            </a:ext>
          </a:extLst>
        </xdr:cNvPr>
        <xdr:cNvSpPr/>
      </xdr:nvSpPr>
      <xdr:spPr>
        <a:xfrm>
          <a:off x="1076325" y="8077200"/>
          <a:ext cx="2917825" cy="439102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30</xdr:row>
      <xdr:rowOff>295274</xdr:rowOff>
    </xdr:from>
    <xdr:to>
      <xdr:col>10</xdr:col>
      <xdr:colOff>765175</xdr:colOff>
      <xdr:row>42</xdr:row>
      <xdr:rowOff>352424</xdr:rowOff>
    </xdr:to>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4791075" y="8077199"/>
          <a:ext cx="2917825" cy="43338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31</xdr:row>
      <xdr:rowOff>0</xdr:rowOff>
    </xdr:from>
    <xdr:to>
      <xdr:col>16</xdr:col>
      <xdr:colOff>174625</xdr:colOff>
      <xdr:row>42</xdr:row>
      <xdr:rowOff>352425</xdr:rowOff>
    </xdr:to>
    <xdr:sp macro="" textlink="">
      <xdr:nvSpPr>
        <xdr:cNvPr id="14" name="角丸四角形 13">
          <a:extLst>
            <a:ext uri="{FF2B5EF4-FFF2-40B4-BE49-F238E27FC236}">
              <a16:creationId xmlns:a16="http://schemas.microsoft.com/office/drawing/2014/main" id="{00000000-0008-0000-0200-00000E000000}"/>
            </a:ext>
          </a:extLst>
        </xdr:cNvPr>
        <xdr:cNvSpPr/>
      </xdr:nvSpPr>
      <xdr:spPr>
        <a:xfrm>
          <a:off x="8410575" y="8077200"/>
          <a:ext cx="2917825" cy="43338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161925</xdr:colOff>
      <xdr:row>35</xdr:row>
      <xdr:rowOff>304800</xdr:rowOff>
    </xdr:from>
    <xdr:to>
      <xdr:col>6</xdr:col>
      <xdr:colOff>492125</xdr:colOff>
      <xdr:row>38</xdr:row>
      <xdr:rowOff>137795</xdr:rowOff>
    </xdr:to>
    <xdr:sp macro="" textlink="">
      <xdr:nvSpPr>
        <xdr:cNvPr id="18" name="右矢印 17">
          <a:extLst>
            <a:ext uri="{FF2B5EF4-FFF2-40B4-BE49-F238E27FC236}">
              <a16:creationId xmlns:a16="http://schemas.microsoft.com/office/drawing/2014/main" id="{00000000-0008-0000-0200-000012000000}"/>
            </a:ext>
          </a:extLst>
        </xdr:cNvPr>
        <xdr:cNvSpPr/>
      </xdr:nvSpPr>
      <xdr:spPr>
        <a:xfrm>
          <a:off x="4267200" y="9829800"/>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36</xdr:row>
      <xdr:rowOff>9525</xdr:rowOff>
    </xdr:from>
    <xdr:to>
      <xdr:col>11</xdr:col>
      <xdr:colOff>501650</xdr:colOff>
      <xdr:row>38</xdr:row>
      <xdr:rowOff>204470</xdr:rowOff>
    </xdr:to>
    <xdr:sp macro="" textlink="">
      <xdr:nvSpPr>
        <xdr:cNvPr id="19" name="右矢印 18">
          <a:extLst>
            <a:ext uri="{FF2B5EF4-FFF2-40B4-BE49-F238E27FC236}">
              <a16:creationId xmlns:a16="http://schemas.microsoft.com/office/drawing/2014/main" id="{00000000-0008-0000-0200-000013000000}"/>
            </a:ext>
          </a:extLst>
        </xdr:cNvPr>
        <xdr:cNvSpPr/>
      </xdr:nvSpPr>
      <xdr:spPr>
        <a:xfrm>
          <a:off x="7896225" y="9896475"/>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3" name="角丸四角形 22">
          <a:extLst>
            <a:ext uri="{FF2B5EF4-FFF2-40B4-BE49-F238E27FC236}">
              <a16:creationId xmlns:a16="http://schemas.microsoft.com/office/drawing/2014/main" id="{00000000-0008-0000-0200-000017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3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3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3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3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3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3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3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31</xdr:row>
      <xdr:rowOff>0</xdr:rowOff>
    </xdr:from>
    <xdr:to>
      <xdr:col>7</xdr:col>
      <xdr:colOff>47625</xdr:colOff>
      <xdr:row>38</xdr:row>
      <xdr:rowOff>34925</xdr:rowOff>
    </xdr:to>
    <xdr:sp macro="" textlink="">
      <xdr:nvSpPr>
        <xdr:cNvPr id="12" name="角丸四角形 11">
          <a:extLst>
            <a:ext uri="{FF2B5EF4-FFF2-40B4-BE49-F238E27FC236}">
              <a16:creationId xmlns:a16="http://schemas.microsoft.com/office/drawing/2014/main" id="{00000000-0008-0000-0300-00000C000000}"/>
            </a:ext>
          </a:extLst>
        </xdr:cNvPr>
        <xdr:cNvSpPr/>
      </xdr:nvSpPr>
      <xdr:spPr>
        <a:xfrm>
          <a:off x="1076325" y="8029575"/>
          <a:ext cx="376237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9</xdr:col>
      <xdr:colOff>533400</xdr:colOff>
      <xdr:row>30</xdr:row>
      <xdr:rowOff>285750</xdr:rowOff>
    </xdr:from>
    <xdr:to>
      <xdr:col>15</xdr:col>
      <xdr:colOff>47625</xdr:colOff>
      <xdr:row>38</xdr:row>
      <xdr:rowOff>25400</xdr:rowOff>
    </xdr:to>
    <xdr:sp macro="" textlink="">
      <xdr:nvSpPr>
        <xdr:cNvPr id="13" name="角丸四角形 12">
          <a:extLst>
            <a:ext uri="{FF2B5EF4-FFF2-40B4-BE49-F238E27FC236}">
              <a16:creationId xmlns:a16="http://schemas.microsoft.com/office/drawing/2014/main" id="{00000000-0008-0000-0300-00000D000000}"/>
            </a:ext>
          </a:extLst>
        </xdr:cNvPr>
        <xdr:cNvSpPr/>
      </xdr:nvSpPr>
      <xdr:spPr>
        <a:xfrm>
          <a:off x="6696075" y="8020050"/>
          <a:ext cx="38195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9</xdr:col>
      <xdr:colOff>657226</xdr:colOff>
      <xdr:row>39</xdr:row>
      <xdr:rowOff>9525</xdr:rowOff>
    </xdr:from>
    <xdr:to>
      <xdr:col>15</xdr:col>
      <xdr:colOff>79376</xdr:colOff>
      <xdr:row>46</xdr:row>
      <xdr:rowOff>44450</xdr:rowOff>
    </xdr:to>
    <xdr:sp macro="" textlink="">
      <xdr:nvSpPr>
        <xdr:cNvPr id="14" name="角丸四角形 13">
          <a:extLst>
            <a:ext uri="{FF2B5EF4-FFF2-40B4-BE49-F238E27FC236}">
              <a16:creationId xmlns:a16="http://schemas.microsoft.com/office/drawing/2014/main" id="{00000000-0008-0000-0300-00000E000000}"/>
            </a:ext>
          </a:extLst>
        </xdr:cNvPr>
        <xdr:cNvSpPr/>
      </xdr:nvSpPr>
      <xdr:spPr>
        <a:xfrm>
          <a:off x="6819901" y="10934700"/>
          <a:ext cx="3727450"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9525</xdr:colOff>
      <xdr:row>39</xdr:row>
      <xdr:rowOff>0</xdr:rowOff>
    </xdr:from>
    <xdr:to>
      <xdr:col>7</xdr:col>
      <xdr:colOff>9525</xdr:colOff>
      <xdr:row>46</xdr:row>
      <xdr:rowOff>34925</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1085850" y="10925175"/>
          <a:ext cx="3714750"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8</xdr:col>
      <xdr:colOff>38099</xdr:colOff>
      <xdr:row>32</xdr:row>
      <xdr:rowOff>257175</xdr:rowOff>
    </xdr:from>
    <xdr:to>
      <xdr:col>8</xdr:col>
      <xdr:colOff>504824</xdr:colOff>
      <xdr:row>35</xdr:row>
      <xdr:rowOff>90170</xdr:rowOff>
    </xdr:to>
    <xdr:sp macro="" textlink="">
      <xdr:nvSpPr>
        <xdr:cNvPr id="18" name="右矢印 17">
          <a:extLst>
            <a:ext uri="{FF2B5EF4-FFF2-40B4-BE49-F238E27FC236}">
              <a16:creationId xmlns:a16="http://schemas.microsoft.com/office/drawing/2014/main" id="{00000000-0008-0000-0300-000012000000}"/>
            </a:ext>
          </a:extLst>
        </xdr:cNvPr>
        <xdr:cNvSpPr/>
      </xdr:nvSpPr>
      <xdr:spPr>
        <a:xfrm>
          <a:off x="5514974" y="8648700"/>
          <a:ext cx="466725"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448627</xdr:colOff>
      <xdr:row>38</xdr:row>
      <xdr:rowOff>27624</xdr:rowOff>
    </xdr:from>
    <xdr:to>
      <xdr:col>12</xdr:col>
      <xdr:colOff>681672</xdr:colOff>
      <xdr:row>38</xdr:row>
      <xdr:rowOff>357824</xdr:rowOff>
    </xdr:to>
    <xdr:sp macro="" textlink="">
      <xdr:nvSpPr>
        <xdr:cNvPr id="19" name="右矢印 18">
          <a:extLst>
            <a:ext uri="{FF2B5EF4-FFF2-40B4-BE49-F238E27FC236}">
              <a16:creationId xmlns:a16="http://schemas.microsoft.com/office/drawing/2014/main" id="{00000000-0008-0000-0300-000013000000}"/>
            </a:ext>
          </a:extLst>
        </xdr:cNvPr>
        <xdr:cNvSpPr/>
      </xdr:nvSpPr>
      <xdr:spPr>
        <a:xfrm rot="5400000">
          <a:off x="8467725" y="10296526"/>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7</xdr:col>
      <xdr:colOff>680085</xdr:colOff>
      <xdr:row>41</xdr:row>
      <xdr:rowOff>186690</xdr:rowOff>
    </xdr:from>
    <xdr:to>
      <xdr:col>8</xdr:col>
      <xdr:colOff>467995</xdr:colOff>
      <xdr:row>43</xdr:row>
      <xdr:rowOff>191770</xdr:rowOff>
    </xdr:to>
    <xdr:sp macro="" textlink="">
      <xdr:nvSpPr>
        <xdr:cNvPr id="22" name="下矢印 21">
          <a:extLst>
            <a:ext uri="{FF2B5EF4-FFF2-40B4-BE49-F238E27FC236}">
              <a16:creationId xmlns:a16="http://schemas.microsoft.com/office/drawing/2014/main" id="{00000000-0008-0000-0300-000016000000}"/>
            </a:ext>
          </a:extLst>
        </xdr:cNvPr>
        <xdr:cNvSpPr/>
      </xdr:nvSpPr>
      <xdr:spPr>
        <a:xfrm rot="5400000">
          <a:off x="5343525" y="11963400"/>
          <a:ext cx="728980" cy="47371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4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4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4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4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4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4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4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4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4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31</xdr:row>
      <xdr:rowOff>0</xdr:rowOff>
    </xdr:from>
    <xdr:to>
      <xdr:col>5</xdr:col>
      <xdr:colOff>679450</xdr:colOff>
      <xdr:row>38</xdr:row>
      <xdr:rowOff>34925</xdr:rowOff>
    </xdr:to>
    <xdr:sp macro="" textlink="">
      <xdr:nvSpPr>
        <xdr:cNvPr id="12" name="角丸四角形 11">
          <a:extLst>
            <a:ext uri="{FF2B5EF4-FFF2-40B4-BE49-F238E27FC236}">
              <a16:creationId xmlns:a16="http://schemas.microsoft.com/office/drawing/2014/main" id="{00000000-0008-0000-0400-00000C000000}"/>
            </a:ext>
          </a:extLst>
        </xdr:cNvPr>
        <xdr:cNvSpPr/>
      </xdr:nvSpPr>
      <xdr:spPr>
        <a:xfrm>
          <a:off x="1076325" y="802957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31</xdr:row>
      <xdr:rowOff>0</xdr:rowOff>
    </xdr:from>
    <xdr:to>
      <xdr:col>10</xdr:col>
      <xdr:colOff>765175</xdr:colOff>
      <xdr:row>38</xdr:row>
      <xdr:rowOff>34925</xdr:rowOff>
    </xdr:to>
    <xdr:sp macro="" textlink="">
      <xdr:nvSpPr>
        <xdr:cNvPr id="13" name="角丸四角形 12">
          <a:extLst>
            <a:ext uri="{FF2B5EF4-FFF2-40B4-BE49-F238E27FC236}">
              <a16:creationId xmlns:a16="http://schemas.microsoft.com/office/drawing/2014/main" id="{00000000-0008-0000-0400-00000D000000}"/>
            </a:ext>
          </a:extLst>
        </xdr:cNvPr>
        <xdr:cNvSpPr/>
      </xdr:nvSpPr>
      <xdr:spPr>
        <a:xfrm>
          <a:off x="4791075" y="802957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31</xdr:row>
      <xdr:rowOff>0</xdr:rowOff>
    </xdr:from>
    <xdr:to>
      <xdr:col>16</xdr:col>
      <xdr:colOff>174625</xdr:colOff>
      <xdr:row>38</xdr:row>
      <xdr:rowOff>34925</xdr:rowOff>
    </xdr:to>
    <xdr:sp macro="" textlink="">
      <xdr:nvSpPr>
        <xdr:cNvPr id="14" name="角丸四角形 13">
          <a:extLst>
            <a:ext uri="{FF2B5EF4-FFF2-40B4-BE49-F238E27FC236}">
              <a16:creationId xmlns:a16="http://schemas.microsoft.com/office/drawing/2014/main" id="{00000000-0008-0000-0400-00000E000000}"/>
            </a:ext>
          </a:extLst>
        </xdr:cNvPr>
        <xdr:cNvSpPr/>
      </xdr:nvSpPr>
      <xdr:spPr>
        <a:xfrm>
          <a:off x="8410575" y="802957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40</xdr:row>
      <xdr:rowOff>0</xdr:rowOff>
    </xdr:from>
    <xdr:to>
      <xdr:col>10</xdr:col>
      <xdr:colOff>765175</xdr:colOff>
      <xdr:row>47</xdr:row>
      <xdr:rowOff>34925</xdr:rowOff>
    </xdr:to>
    <xdr:sp macro="" textlink="">
      <xdr:nvSpPr>
        <xdr:cNvPr id="16" name="角丸四角形 15">
          <a:extLst>
            <a:ext uri="{FF2B5EF4-FFF2-40B4-BE49-F238E27FC236}">
              <a16:creationId xmlns:a16="http://schemas.microsoft.com/office/drawing/2014/main" id="{00000000-0008-0000-0400-000010000000}"/>
            </a:ext>
          </a:extLst>
        </xdr:cNvPr>
        <xdr:cNvSpPr/>
      </xdr:nvSpPr>
      <xdr:spPr>
        <a:xfrm>
          <a:off x="4791075" y="1128712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40</xdr:row>
      <xdr:rowOff>0</xdr:rowOff>
    </xdr:from>
    <xdr:to>
      <xdr:col>16</xdr:col>
      <xdr:colOff>174625</xdr:colOff>
      <xdr:row>47</xdr:row>
      <xdr:rowOff>34925</xdr:rowOff>
    </xdr:to>
    <xdr:sp macro="" textlink="">
      <xdr:nvSpPr>
        <xdr:cNvPr id="17" name="角丸四角形 16">
          <a:extLst>
            <a:ext uri="{FF2B5EF4-FFF2-40B4-BE49-F238E27FC236}">
              <a16:creationId xmlns:a16="http://schemas.microsoft.com/office/drawing/2014/main" id="{00000000-0008-0000-0400-000011000000}"/>
            </a:ext>
          </a:extLst>
        </xdr:cNvPr>
        <xdr:cNvSpPr/>
      </xdr:nvSpPr>
      <xdr:spPr>
        <a:xfrm>
          <a:off x="8410575" y="1128712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33</xdr:row>
      <xdr:rowOff>38100</xdr:rowOff>
    </xdr:from>
    <xdr:to>
      <xdr:col>6</xdr:col>
      <xdr:colOff>482600</xdr:colOff>
      <xdr:row>35</xdr:row>
      <xdr:rowOff>233045</xdr:rowOff>
    </xdr:to>
    <xdr:sp macro="" textlink="">
      <xdr:nvSpPr>
        <xdr:cNvPr id="18" name="右矢印 17">
          <a:extLst>
            <a:ext uri="{FF2B5EF4-FFF2-40B4-BE49-F238E27FC236}">
              <a16:creationId xmlns:a16="http://schemas.microsoft.com/office/drawing/2014/main" id="{00000000-0008-0000-0400-000012000000}"/>
            </a:ext>
          </a:extLst>
        </xdr:cNvPr>
        <xdr:cNvSpPr/>
      </xdr:nvSpPr>
      <xdr:spPr>
        <a:xfrm>
          <a:off x="4257675" y="8791575"/>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33</xdr:row>
      <xdr:rowOff>9525</xdr:rowOff>
    </xdr:from>
    <xdr:to>
      <xdr:col>11</xdr:col>
      <xdr:colOff>501650</xdr:colOff>
      <xdr:row>35</xdr:row>
      <xdr:rowOff>204470</xdr:rowOff>
    </xdr:to>
    <xdr:sp macro="" textlink="">
      <xdr:nvSpPr>
        <xdr:cNvPr id="19" name="右矢印 18">
          <a:extLst>
            <a:ext uri="{FF2B5EF4-FFF2-40B4-BE49-F238E27FC236}">
              <a16:creationId xmlns:a16="http://schemas.microsoft.com/office/drawing/2014/main" id="{00000000-0008-0000-0400-000013000000}"/>
            </a:ext>
          </a:extLst>
        </xdr:cNvPr>
        <xdr:cNvSpPr/>
      </xdr:nvSpPr>
      <xdr:spPr>
        <a:xfrm>
          <a:off x="7896225" y="8763000"/>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42</xdr:row>
      <xdr:rowOff>19050</xdr:rowOff>
    </xdr:from>
    <xdr:to>
      <xdr:col>11</xdr:col>
      <xdr:colOff>444500</xdr:colOff>
      <xdr:row>44</xdr:row>
      <xdr:rowOff>213995</xdr:rowOff>
    </xdr:to>
    <xdr:sp macro="" textlink="">
      <xdr:nvSpPr>
        <xdr:cNvPr id="20" name="右矢印 19">
          <a:extLst>
            <a:ext uri="{FF2B5EF4-FFF2-40B4-BE49-F238E27FC236}">
              <a16:creationId xmlns:a16="http://schemas.microsoft.com/office/drawing/2014/main" id="{00000000-0008-0000-0400-000014000000}"/>
            </a:ext>
          </a:extLst>
        </xdr:cNvPr>
        <xdr:cNvSpPr/>
      </xdr:nvSpPr>
      <xdr:spPr>
        <a:xfrm rot="10800000">
          <a:off x="7829550" y="12030075"/>
          <a:ext cx="339725"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38</xdr:row>
      <xdr:rowOff>104775</xdr:rowOff>
    </xdr:from>
    <xdr:to>
      <xdr:col>14</xdr:col>
      <xdr:colOff>471805</xdr:colOff>
      <xdr:row>39</xdr:row>
      <xdr:rowOff>216535</xdr:rowOff>
    </xdr:to>
    <xdr:sp macro="" textlink="">
      <xdr:nvSpPr>
        <xdr:cNvPr id="22" name="下矢印 21">
          <a:extLst>
            <a:ext uri="{FF2B5EF4-FFF2-40B4-BE49-F238E27FC236}">
              <a16:creationId xmlns:a16="http://schemas.microsoft.com/office/drawing/2014/main" id="{00000000-0008-0000-0400-000016000000}"/>
            </a:ext>
          </a:extLst>
        </xdr:cNvPr>
        <xdr:cNvSpPr/>
      </xdr:nvSpPr>
      <xdr:spPr>
        <a:xfrm>
          <a:off x="9525000" y="10668000"/>
          <a:ext cx="728980" cy="47371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3" name="角丸四角形 22">
          <a:extLst>
            <a:ext uri="{FF2B5EF4-FFF2-40B4-BE49-F238E27FC236}">
              <a16:creationId xmlns:a16="http://schemas.microsoft.com/office/drawing/2014/main" id="{00000000-0008-0000-0400-000017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5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5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5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5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5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5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5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5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31</xdr:row>
      <xdr:rowOff>0</xdr:rowOff>
    </xdr:from>
    <xdr:to>
      <xdr:col>5</xdr:col>
      <xdr:colOff>679450</xdr:colOff>
      <xdr:row>38</xdr:row>
      <xdr:rowOff>34925</xdr:rowOff>
    </xdr:to>
    <xdr:sp macro="" textlink="">
      <xdr:nvSpPr>
        <xdr:cNvPr id="12" name="角丸四角形 11">
          <a:extLst>
            <a:ext uri="{FF2B5EF4-FFF2-40B4-BE49-F238E27FC236}">
              <a16:creationId xmlns:a16="http://schemas.microsoft.com/office/drawing/2014/main" id="{00000000-0008-0000-0500-00000C000000}"/>
            </a:ext>
          </a:extLst>
        </xdr:cNvPr>
        <xdr:cNvSpPr/>
      </xdr:nvSpPr>
      <xdr:spPr>
        <a:xfrm>
          <a:off x="107632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31</xdr:row>
      <xdr:rowOff>0</xdr:rowOff>
    </xdr:from>
    <xdr:to>
      <xdr:col>10</xdr:col>
      <xdr:colOff>765175</xdr:colOff>
      <xdr:row>38</xdr:row>
      <xdr:rowOff>34925</xdr:rowOff>
    </xdr:to>
    <xdr:sp macro="" textlink="">
      <xdr:nvSpPr>
        <xdr:cNvPr id="13" name="角丸四角形 12">
          <a:extLst>
            <a:ext uri="{FF2B5EF4-FFF2-40B4-BE49-F238E27FC236}">
              <a16:creationId xmlns:a16="http://schemas.microsoft.com/office/drawing/2014/main" id="{00000000-0008-0000-0500-00000D000000}"/>
            </a:ext>
          </a:extLst>
        </xdr:cNvPr>
        <xdr:cNvSpPr/>
      </xdr:nvSpPr>
      <xdr:spPr>
        <a:xfrm>
          <a:off x="47910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31</xdr:row>
      <xdr:rowOff>0</xdr:rowOff>
    </xdr:from>
    <xdr:to>
      <xdr:col>16</xdr:col>
      <xdr:colOff>174625</xdr:colOff>
      <xdr:row>38</xdr:row>
      <xdr:rowOff>34925</xdr:rowOff>
    </xdr:to>
    <xdr:sp macro="" textlink="">
      <xdr:nvSpPr>
        <xdr:cNvPr id="14" name="角丸四角形 13">
          <a:extLst>
            <a:ext uri="{FF2B5EF4-FFF2-40B4-BE49-F238E27FC236}">
              <a16:creationId xmlns:a16="http://schemas.microsoft.com/office/drawing/2014/main" id="{00000000-0008-0000-0500-00000E000000}"/>
            </a:ext>
          </a:extLst>
        </xdr:cNvPr>
        <xdr:cNvSpPr/>
      </xdr:nvSpPr>
      <xdr:spPr>
        <a:xfrm>
          <a:off x="84105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40</xdr:row>
      <xdr:rowOff>0</xdr:rowOff>
    </xdr:from>
    <xdr:to>
      <xdr:col>5</xdr:col>
      <xdr:colOff>679450</xdr:colOff>
      <xdr:row>47</xdr:row>
      <xdr:rowOff>34925</xdr:rowOff>
    </xdr:to>
    <xdr:sp macro="" textlink="">
      <xdr:nvSpPr>
        <xdr:cNvPr id="15" name="角丸四角形 14">
          <a:extLst>
            <a:ext uri="{FF2B5EF4-FFF2-40B4-BE49-F238E27FC236}">
              <a16:creationId xmlns:a16="http://schemas.microsoft.com/office/drawing/2014/main" id="{00000000-0008-0000-0500-00000F000000}"/>
            </a:ext>
          </a:extLst>
        </xdr:cNvPr>
        <xdr:cNvSpPr/>
      </xdr:nvSpPr>
      <xdr:spPr>
        <a:xfrm>
          <a:off x="107632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40</xdr:row>
      <xdr:rowOff>0</xdr:rowOff>
    </xdr:from>
    <xdr:to>
      <xdr:col>10</xdr:col>
      <xdr:colOff>765175</xdr:colOff>
      <xdr:row>47</xdr:row>
      <xdr:rowOff>34925</xdr:rowOff>
    </xdr:to>
    <xdr:sp macro="" textlink="">
      <xdr:nvSpPr>
        <xdr:cNvPr id="16" name="角丸四角形 15">
          <a:extLst>
            <a:ext uri="{FF2B5EF4-FFF2-40B4-BE49-F238E27FC236}">
              <a16:creationId xmlns:a16="http://schemas.microsoft.com/office/drawing/2014/main" id="{00000000-0008-0000-0500-000010000000}"/>
            </a:ext>
          </a:extLst>
        </xdr:cNvPr>
        <xdr:cNvSpPr/>
      </xdr:nvSpPr>
      <xdr:spPr>
        <a:xfrm>
          <a:off x="47910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40</xdr:row>
      <xdr:rowOff>0</xdr:rowOff>
    </xdr:from>
    <xdr:to>
      <xdr:col>16</xdr:col>
      <xdr:colOff>174625</xdr:colOff>
      <xdr:row>47</xdr:row>
      <xdr:rowOff>34925</xdr:rowOff>
    </xdr:to>
    <xdr:sp macro="" textlink="">
      <xdr:nvSpPr>
        <xdr:cNvPr id="17" name="角丸四角形 16">
          <a:extLst>
            <a:ext uri="{FF2B5EF4-FFF2-40B4-BE49-F238E27FC236}">
              <a16:creationId xmlns:a16="http://schemas.microsoft.com/office/drawing/2014/main" id="{00000000-0008-0000-0500-000011000000}"/>
            </a:ext>
          </a:extLst>
        </xdr:cNvPr>
        <xdr:cNvSpPr/>
      </xdr:nvSpPr>
      <xdr:spPr>
        <a:xfrm>
          <a:off x="84105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33</xdr:row>
      <xdr:rowOff>38100</xdr:rowOff>
    </xdr:from>
    <xdr:to>
      <xdr:col>6</xdr:col>
      <xdr:colOff>482600</xdr:colOff>
      <xdr:row>35</xdr:row>
      <xdr:rowOff>233045</xdr:rowOff>
    </xdr:to>
    <xdr:sp macro="" textlink="">
      <xdr:nvSpPr>
        <xdr:cNvPr id="21" name="右矢印 20">
          <a:extLst>
            <a:ext uri="{FF2B5EF4-FFF2-40B4-BE49-F238E27FC236}">
              <a16:creationId xmlns:a16="http://schemas.microsoft.com/office/drawing/2014/main" id="{00000000-0008-0000-0500-000015000000}"/>
            </a:ext>
          </a:extLst>
        </xdr:cNvPr>
        <xdr:cNvSpPr/>
      </xdr:nvSpPr>
      <xdr:spPr>
        <a:xfrm>
          <a:off x="4257675" y="79629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33</xdr:row>
      <xdr:rowOff>9525</xdr:rowOff>
    </xdr:from>
    <xdr:to>
      <xdr:col>11</xdr:col>
      <xdr:colOff>501650</xdr:colOff>
      <xdr:row>35</xdr:row>
      <xdr:rowOff>204470</xdr:rowOff>
    </xdr:to>
    <xdr:sp macro="" textlink="">
      <xdr:nvSpPr>
        <xdr:cNvPr id="22" name="右矢印 21">
          <a:extLst>
            <a:ext uri="{FF2B5EF4-FFF2-40B4-BE49-F238E27FC236}">
              <a16:creationId xmlns:a16="http://schemas.microsoft.com/office/drawing/2014/main" id="{00000000-0008-0000-0500-000016000000}"/>
            </a:ext>
          </a:extLst>
        </xdr:cNvPr>
        <xdr:cNvSpPr/>
      </xdr:nvSpPr>
      <xdr:spPr>
        <a:xfrm>
          <a:off x="7896225" y="79343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42</xdr:row>
      <xdr:rowOff>19050</xdr:rowOff>
    </xdr:from>
    <xdr:to>
      <xdr:col>11</xdr:col>
      <xdr:colOff>444500</xdr:colOff>
      <xdr:row>44</xdr:row>
      <xdr:rowOff>213995</xdr:rowOff>
    </xdr:to>
    <xdr:sp macro="" textlink="">
      <xdr:nvSpPr>
        <xdr:cNvPr id="25" name="右矢印 24">
          <a:extLst>
            <a:ext uri="{FF2B5EF4-FFF2-40B4-BE49-F238E27FC236}">
              <a16:creationId xmlns:a16="http://schemas.microsoft.com/office/drawing/2014/main" id="{00000000-0008-0000-0500-000019000000}"/>
            </a:ext>
          </a:extLst>
        </xdr:cNvPr>
        <xdr:cNvSpPr/>
      </xdr:nvSpPr>
      <xdr:spPr>
        <a:xfrm rot="10800000">
          <a:off x="7829550"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42</xdr:row>
      <xdr:rowOff>19050</xdr:rowOff>
    </xdr:from>
    <xdr:to>
      <xdr:col>6</xdr:col>
      <xdr:colOff>434975</xdr:colOff>
      <xdr:row>44</xdr:row>
      <xdr:rowOff>213995</xdr:rowOff>
    </xdr:to>
    <xdr:sp macro="" textlink="">
      <xdr:nvSpPr>
        <xdr:cNvPr id="26" name="右矢印 25">
          <a:extLst>
            <a:ext uri="{FF2B5EF4-FFF2-40B4-BE49-F238E27FC236}">
              <a16:creationId xmlns:a16="http://schemas.microsoft.com/office/drawing/2014/main" id="{00000000-0008-0000-0500-00001A000000}"/>
            </a:ext>
          </a:extLst>
        </xdr:cNvPr>
        <xdr:cNvSpPr/>
      </xdr:nvSpPr>
      <xdr:spPr>
        <a:xfrm rot="10800000">
          <a:off x="4200525"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38</xdr:row>
      <xdr:rowOff>104775</xdr:rowOff>
    </xdr:from>
    <xdr:to>
      <xdr:col>14</xdr:col>
      <xdr:colOff>471805</xdr:colOff>
      <xdr:row>39</xdr:row>
      <xdr:rowOff>216535</xdr:rowOff>
    </xdr:to>
    <xdr:sp macro="" textlink="">
      <xdr:nvSpPr>
        <xdr:cNvPr id="27" name="下矢印 26">
          <a:extLst>
            <a:ext uri="{FF2B5EF4-FFF2-40B4-BE49-F238E27FC236}">
              <a16:creationId xmlns:a16="http://schemas.microsoft.com/office/drawing/2014/main" id="{00000000-0008-0000-0500-00001B000000}"/>
            </a:ext>
          </a:extLst>
        </xdr:cNvPr>
        <xdr:cNvSpPr/>
      </xdr:nvSpPr>
      <xdr:spPr>
        <a:xfrm>
          <a:off x="9525000" y="922020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5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6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6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6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6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6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6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6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6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29</xdr:row>
      <xdr:rowOff>0</xdr:rowOff>
    </xdr:from>
    <xdr:to>
      <xdr:col>5</xdr:col>
      <xdr:colOff>679450</xdr:colOff>
      <xdr:row>36</xdr:row>
      <xdr:rowOff>34925</xdr:rowOff>
    </xdr:to>
    <xdr:sp macro="" textlink="">
      <xdr:nvSpPr>
        <xdr:cNvPr id="12" name="角丸四角形 11">
          <a:extLst>
            <a:ext uri="{FF2B5EF4-FFF2-40B4-BE49-F238E27FC236}">
              <a16:creationId xmlns:a16="http://schemas.microsoft.com/office/drawing/2014/main" id="{00000000-0008-0000-0600-00000C000000}"/>
            </a:ext>
          </a:extLst>
        </xdr:cNvPr>
        <xdr:cNvSpPr/>
      </xdr:nvSpPr>
      <xdr:spPr>
        <a:xfrm>
          <a:off x="107632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600-00000D000000}"/>
            </a:ext>
          </a:extLst>
        </xdr:cNvPr>
        <xdr:cNvSpPr/>
      </xdr:nvSpPr>
      <xdr:spPr>
        <a:xfrm>
          <a:off x="47910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600-00000E000000}"/>
            </a:ext>
          </a:extLst>
        </xdr:cNvPr>
        <xdr:cNvSpPr/>
      </xdr:nvSpPr>
      <xdr:spPr>
        <a:xfrm>
          <a:off x="84105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38</xdr:row>
      <xdr:rowOff>0</xdr:rowOff>
    </xdr:from>
    <xdr:to>
      <xdr:col>5</xdr:col>
      <xdr:colOff>679450</xdr:colOff>
      <xdr:row>45</xdr:row>
      <xdr:rowOff>34925</xdr:rowOff>
    </xdr:to>
    <xdr:sp macro="" textlink="">
      <xdr:nvSpPr>
        <xdr:cNvPr id="15" name="角丸四角形 14">
          <a:extLst>
            <a:ext uri="{FF2B5EF4-FFF2-40B4-BE49-F238E27FC236}">
              <a16:creationId xmlns:a16="http://schemas.microsoft.com/office/drawing/2014/main" id="{00000000-0008-0000-0600-00000F000000}"/>
            </a:ext>
          </a:extLst>
        </xdr:cNvPr>
        <xdr:cNvSpPr/>
      </xdr:nvSpPr>
      <xdr:spPr>
        <a:xfrm>
          <a:off x="107632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38</xdr:row>
      <xdr:rowOff>0</xdr:rowOff>
    </xdr:from>
    <xdr:to>
      <xdr:col>10</xdr:col>
      <xdr:colOff>765175</xdr:colOff>
      <xdr:row>45</xdr:row>
      <xdr:rowOff>34925</xdr:rowOff>
    </xdr:to>
    <xdr:sp macro="" textlink="">
      <xdr:nvSpPr>
        <xdr:cNvPr id="16" name="角丸四角形 15">
          <a:extLst>
            <a:ext uri="{FF2B5EF4-FFF2-40B4-BE49-F238E27FC236}">
              <a16:creationId xmlns:a16="http://schemas.microsoft.com/office/drawing/2014/main" id="{00000000-0008-0000-0600-000010000000}"/>
            </a:ext>
          </a:extLst>
        </xdr:cNvPr>
        <xdr:cNvSpPr/>
      </xdr:nvSpPr>
      <xdr:spPr>
        <a:xfrm>
          <a:off x="47910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38</xdr:row>
      <xdr:rowOff>0</xdr:rowOff>
    </xdr:from>
    <xdr:to>
      <xdr:col>16</xdr:col>
      <xdr:colOff>174625</xdr:colOff>
      <xdr:row>45</xdr:row>
      <xdr:rowOff>34925</xdr:rowOff>
    </xdr:to>
    <xdr:sp macro="" textlink="">
      <xdr:nvSpPr>
        <xdr:cNvPr id="17" name="角丸四角形 16">
          <a:extLst>
            <a:ext uri="{FF2B5EF4-FFF2-40B4-BE49-F238E27FC236}">
              <a16:creationId xmlns:a16="http://schemas.microsoft.com/office/drawing/2014/main" id="{00000000-0008-0000-0600-000011000000}"/>
            </a:ext>
          </a:extLst>
        </xdr:cNvPr>
        <xdr:cNvSpPr/>
      </xdr:nvSpPr>
      <xdr:spPr>
        <a:xfrm>
          <a:off x="84105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47</xdr:row>
      <xdr:rowOff>0</xdr:rowOff>
    </xdr:from>
    <xdr:to>
      <xdr:col>5</xdr:col>
      <xdr:colOff>679450</xdr:colOff>
      <xdr:row>54</xdr:row>
      <xdr:rowOff>34925</xdr:rowOff>
    </xdr:to>
    <xdr:sp macro="" textlink="">
      <xdr:nvSpPr>
        <xdr:cNvPr id="18" name="角丸四角形 17">
          <a:extLst>
            <a:ext uri="{FF2B5EF4-FFF2-40B4-BE49-F238E27FC236}">
              <a16:creationId xmlns:a16="http://schemas.microsoft.com/office/drawing/2014/main" id="{00000000-0008-0000-0600-000012000000}"/>
            </a:ext>
          </a:extLst>
        </xdr:cNvPr>
        <xdr:cNvSpPr/>
      </xdr:nvSpPr>
      <xdr:spPr>
        <a:xfrm>
          <a:off x="107632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600-000015000000}"/>
            </a:ext>
          </a:extLst>
        </xdr:cNvPr>
        <xdr:cNvSpPr/>
      </xdr:nvSpPr>
      <xdr:spPr>
        <a:xfrm>
          <a:off x="4257675" y="79629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600-000016000000}"/>
            </a:ext>
          </a:extLst>
        </xdr:cNvPr>
        <xdr:cNvSpPr/>
      </xdr:nvSpPr>
      <xdr:spPr>
        <a:xfrm>
          <a:off x="7896225" y="79343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600-000019000000}"/>
            </a:ext>
          </a:extLst>
        </xdr:cNvPr>
        <xdr:cNvSpPr/>
      </xdr:nvSpPr>
      <xdr:spPr>
        <a:xfrm rot="10800000">
          <a:off x="7829550"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600-00001A000000}"/>
            </a:ext>
          </a:extLst>
        </xdr:cNvPr>
        <xdr:cNvSpPr/>
      </xdr:nvSpPr>
      <xdr:spPr>
        <a:xfrm rot="10800000">
          <a:off x="4200525"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36</xdr:row>
      <xdr:rowOff>104775</xdr:rowOff>
    </xdr:from>
    <xdr:to>
      <xdr:col>14</xdr:col>
      <xdr:colOff>471805</xdr:colOff>
      <xdr:row>37</xdr:row>
      <xdr:rowOff>216535</xdr:rowOff>
    </xdr:to>
    <xdr:sp macro="" textlink="">
      <xdr:nvSpPr>
        <xdr:cNvPr id="27" name="下矢印 26">
          <a:extLst>
            <a:ext uri="{FF2B5EF4-FFF2-40B4-BE49-F238E27FC236}">
              <a16:creationId xmlns:a16="http://schemas.microsoft.com/office/drawing/2014/main" id="{00000000-0008-0000-0600-00001B000000}"/>
            </a:ext>
          </a:extLst>
        </xdr:cNvPr>
        <xdr:cNvSpPr/>
      </xdr:nvSpPr>
      <xdr:spPr>
        <a:xfrm>
          <a:off x="9525000" y="922020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276225</xdr:colOff>
      <xdr:row>45</xdr:row>
      <xdr:rowOff>76200</xdr:rowOff>
    </xdr:from>
    <xdr:to>
      <xdr:col>4</xdr:col>
      <xdr:colOff>319405</xdr:colOff>
      <xdr:row>46</xdr:row>
      <xdr:rowOff>187960</xdr:rowOff>
    </xdr:to>
    <xdr:sp macro="" textlink="">
      <xdr:nvSpPr>
        <xdr:cNvPr id="28" name="下矢印 27">
          <a:extLst>
            <a:ext uri="{FF2B5EF4-FFF2-40B4-BE49-F238E27FC236}">
              <a16:creationId xmlns:a16="http://schemas.microsoft.com/office/drawing/2014/main" id="{00000000-0008-0000-0600-00001C000000}"/>
            </a:ext>
          </a:extLst>
        </xdr:cNvPr>
        <xdr:cNvSpPr/>
      </xdr:nvSpPr>
      <xdr:spPr>
        <a:xfrm>
          <a:off x="2114550" y="1133475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6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7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7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7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7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7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7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7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7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7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29</xdr:row>
      <xdr:rowOff>0</xdr:rowOff>
    </xdr:from>
    <xdr:to>
      <xdr:col>5</xdr:col>
      <xdr:colOff>679450</xdr:colOff>
      <xdr:row>36</xdr:row>
      <xdr:rowOff>34925</xdr:rowOff>
    </xdr:to>
    <xdr:sp macro="" textlink="">
      <xdr:nvSpPr>
        <xdr:cNvPr id="12" name="角丸四角形 11">
          <a:extLst>
            <a:ext uri="{FF2B5EF4-FFF2-40B4-BE49-F238E27FC236}">
              <a16:creationId xmlns:a16="http://schemas.microsoft.com/office/drawing/2014/main" id="{00000000-0008-0000-0700-00000C000000}"/>
            </a:ext>
          </a:extLst>
        </xdr:cNvPr>
        <xdr:cNvSpPr/>
      </xdr:nvSpPr>
      <xdr:spPr>
        <a:xfrm>
          <a:off x="107632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700-00000D000000}"/>
            </a:ext>
          </a:extLst>
        </xdr:cNvPr>
        <xdr:cNvSpPr/>
      </xdr:nvSpPr>
      <xdr:spPr>
        <a:xfrm>
          <a:off x="47910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700-00000E000000}"/>
            </a:ext>
          </a:extLst>
        </xdr:cNvPr>
        <xdr:cNvSpPr/>
      </xdr:nvSpPr>
      <xdr:spPr>
        <a:xfrm>
          <a:off x="84105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38</xdr:row>
      <xdr:rowOff>0</xdr:rowOff>
    </xdr:from>
    <xdr:to>
      <xdr:col>5</xdr:col>
      <xdr:colOff>679450</xdr:colOff>
      <xdr:row>45</xdr:row>
      <xdr:rowOff>34925</xdr:rowOff>
    </xdr:to>
    <xdr:sp macro="" textlink="">
      <xdr:nvSpPr>
        <xdr:cNvPr id="15" name="角丸四角形 14">
          <a:extLst>
            <a:ext uri="{FF2B5EF4-FFF2-40B4-BE49-F238E27FC236}">
              <a16:creationId xmlns:a16="http://schemas.microsoft.com/office/drawing/2014/main" id="{00000000-0008-0000-0700-00000F000000}"/>
            </a:ext>
          </a:extLst>
        </xdr:cNvPr>
        <xdr:cNvSpPr/>
      </xdr:nvSpPr>
      <xdr:spPr>
        <a:xfrm>
          <a:off x="107632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38</xdr:row>
      <xdr:rowOff>0</xdr:rowOff>
    </xdr:from>
    <xdr:to>
      <xdr:col>10</xdr:col>
      <xdr:colOff>765175</xdr:colOff>
      <xdr:row>45</xdr:row>
      <xdr:rowOff>34925</xdr:rowOff>
    </xdr:to>
    <xdr:sp macro="" textlink="">
      <xdr:nvSpPr>
        <xdr:cNvPr id="16" name="角丸四角形 15">
          <a:extLst>
            <a:ext uri="{FF2B5EF4-FFF2-40B4-BE49-F238E27FC236}">
              <a16:creationId xmlns:a16="http://schemas.microsoft.com/office/drawing/2014/main" id="{00000000-0008-0000-0700-000010000000}"/>
            </a:ext>
          </a:extLst>
        </xdr:cNvPr>
        <xdr:cNvSpPr/>
      </xdr:nvSpPr>
      <xdr:spPr>
        <a:xfrm>
          <a:off x="47910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38</xdr:row>
      <xdr:rowOff>0</xdr:rowOff>
    </xdr:from>
    <xdr:to>
      <xdr:col>16</xdr:col>
      <xdr:colOff>174625</xdr:colOff>
      <xdr:row>45</xdr:row>
      <xdr:rowOff>34925</xdr:rowOff>
    </xdr:to>
    <xdr:sp macro="" textlink="">
      <xdr:nvSpPr>
        <xdr:cNvPr id="17" name="角丸四角形 16">
          <a:extLst>
            <a:ext uri="{FF2B5EF4-FFF2-40B4-BE49-F238E27FC236}">
              <a16:creationId xmlns:a16="http://schemas.microsoft.com/office/drawing/2014/main" id="{00000000-0008-0000-0700-000011000000}"/>
            </a:ext>
          </a:extLst>
        </xdr:cNvPr>
        <xdr:cNvSpPr/>
      </xdr:nvSpPr>
      <xdr:spPr>
        <a:xfrm>
          <a:off x="84105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47</xdr:row>
      <xdr:rowOff>0</xdr:rowOff>
    </xdr:from>
    <xdr:to>
      <xdr:col>5</xdr:col>
      <xdr:colOff>679450</xdr:colOff>
      <xdr:row>54</xdr:row>
      <xdr:rowOff>34925</xdr:rowOff>
    </xdr:to>
    <xdr:sp macro="" textlink="">
      <xdr:nvSpPr>
        <xdr:cNvPr id="18" name="角丸四角形 17">
          <a:extLst>
            <a:ext uri="{FF2B5EF4-FFF2-40B4-BE49-F238E27FC236}">
              <a16:creationId xmlns:a16="http://schemas.microsoft.com/office/drawing/2014/main" id="{00000000-0008-0000-0700-000012000000}"/>
            </a:ext>
          </a:extLst>
        </xdr:cNvPr>
        <xdr:cNvSpPr/>
      </xdr:nvSpPr>
      <xdr:spPr>
        <a:xfrm>
          <a:off x="107632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47</xdr:row>
      <xdr:rowOff>0</xdr:rowOff>
    </xdr:from>
    <xdr:to>
      <xdr:col>10</xdr:col>
      <xdr:colOff>765175</xdr:colOff>
      <xdr:row>54</xdr:row>
      <xdr:rowOff>34925</xdr:rowOff>
    </xdr:to>
    <xdr:sp macro="" textlink="">
      <xdr:nvSpPr>
        <xdr:cNvPr id="19" name="角丸四角形 18">
          <a:extLst>
            <a:ext uri="{FF2B5EF4-FFF2-40B4-BE49-F238E27FC236}">
              <a16:creationId xmlns:a16="http://schemas.microsoft.com/office/drawing/2014/main" id="{00000000-0008-0000-0700-000013000000}"/>
            </a:ext>
          </a:extLst>
        </xdr:cNvPr>
        <xdr:cNvSpPr/>
      </xdr:nvSpPr>
      <xdr:spPr>
        <a:xfrm>
          <a:off x="479107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700-000015000000}"/>
            </a:ext>
          </a:extLst>
        </xdr:cNvPr>
        <xdr:cNvSpPr/>
      </xdr:nvSpPr>
      <xdr:spPr>
        <a:xfrm>
          <a:off x="4257675" y="79629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700-000016000000}"/>
            </a:ext>
          </a:extLst>
        </xdr:cNvPr>
        <xdr:cNvSpPr/>
      </xdr:nvSpPr>
      <xdr:spPr>
        <a:xfrm>
          <a:off x="7896225" y="79343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171450</xdr:colOff>
      <xdr:row>49</xdr:row>
      <xdr:rowOff>47625</xdr:rowOff>
    </xdr:from>
    <xdr:to>
      <xdr:col>6</xdr:col>
      <xdr:colOff>501650</xdr:colOff>
      <xdr:row>52</xdr:row>
      <xdr:rowOff>4445</xdr:rowOff>
    </xdr:to>
    <xdr:sp macro="" textlink="">
      <xdr:nvSpPr>
        <xdr:cNvPr id="23" name="右矢印 22">
          <a:extLst>
            <a:ext uri="{FF2B5EF4-FFF2-40B4-BE49-F238E27FC236}">
              <a16:creationId xmlns:a16="http://schemas.microsoft.com/office/drawing/2014/main" id="{00000000-0008-0000-0700-000017000000}"/>
            </a:ext>
          </a:extLst>
        </xdr:cNvPr>
        <xdr:cNvSpPr/>
      </xdr:nvSpPr>
      <xdr:spPr>
        <a:xfrm>
          <a:off x="4276725" y="122586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700-000019000000}"/>
            </a:ext>
          </a:extLst>
        </xdr:cNvPr>
        <xdr:cNvSpPr/>
      </xdr:nvSpPr>
      <xdr:spPr>
        <a:xfrm rot="10800000">
          <a:off x="7829550"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700-00001A000000}"/>
            </a:ext>
          </a:extLst>
        </xdr:cNvPr>
        <xdr:cNvSpPr/>
      </xdr:nvSpPr>
      <xdr:spPr>
        <a:xfrm rot="10800000">
          <a:off x="4200525"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36</xdr:row>
      <xdr:rowOff>104775</xdr:rowOff>
    </xdr:from>
    <xdr:to>
      <xdr:col>14</xdr:col>
      <xdr:colOff>471805</xdr:colOff>
      <xdr:row>37</xdr:row>
      <xdr:rowOff>216535</xdr:rowOff>
    </xdr:to>
    <xdr:sp macro="" textlink="">
      <xdr:nvSpPr>
        <xdr:cNvPr id="27" name="下矢印 26">
          <a:extLst>
            <a:ext uri="{FF2B5EF4-FFF2-40B4-BE49-F238E27FC236}">
              <a16:creationId xmlns:a16="http://schemas.microsoft.com/office/drawing/2014/main" id="{00000000-0008-0000-0700-00001B000000}"/>
            </a:ext>
          </a:extLst>
        </xdr:cNvPr>
        <xdr:cNvSpPr/>
      </xdr:nvSpPr>
      <xdr:spPr>
        <a:xfrm>
          <a:off x="9525000" y="922020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276225</xdr:colOff>
      <xdr:row>45</xdr:row>
      <xdr:rowOff>76200</xdr:rowOff>
    </xdr:from>
    <xdr:to>
      <xdr:col>4</xdr:col>
      <xdr:colOff>319405</xdr:colOff>
      <xdr:row>46</xdr:row>
      <xdr:rowOff>187960</xdr:rowOff>
    </xdr:to>
    <xdr:sp macro="" textlink="">
      <xdr:nvSpPr>
        <xdr:cNvPr id="28" name="下矢印 27">
          <a:extLst>
            <a:ext uri="{FF2B5EF4-FFF2-40B4-BE49-F238E27FC236}">
              <a16:creationId xmlns:a16="http://schemas.microsoft.com/office/drawing/2014/main" id="{00000000-0008-0000-0700-00001C000000}"/>
            </a:ext>
          </a:extLst>
        </xdr:cNvPr>
        <xdr:cNvSpPr/>
      </xdr:nvSpPr>
      <xdr:spPr>
        <a:xfrm>
          <a:off x="2114550" y="1133475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7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8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8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8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8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8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8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8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8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8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29</xdr:row>
      <xdr:rowOff>0</xdr:rowOff>
    </xdr:from>
    <xdr:to>
      <xdr:col>5</xdr:col>
      <xdr:colOff>679450</xdr:colOff>
      <xdr:row>36</xdr:row>
      <xdr:rowOff>34925</xdr:rowOff>
    </xdr:to>
    <xdr:sp macro="" textlink="">
      <xdr:nvSpPr>
        <xdr:cNvPr id="12" name="角丸四角形 11">
          <a:extLst>
            <a:ext uri="{FF2B5EF4-FFF2-40B4-BE49-F238E27FC236}">
              <a16:creationId xmlns:a16="http://schemas.microsoft.com/office/drawing/2014/main" id="{00000000-0008-0000-0800-00000C000000}"/>
            </a:ext>
          </a:extLst>
        </xdr:cNvPr>
        <xdr:cNvSpPr/>
      </xdr:nvSpPr>
      <xdr:spPr>
        <a:xfrm>
          <a:off x="107632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800-00000D000000}"/>
            </a:ext>
          </a:extLst>
        </xdr:cNvPr>
        <xdr:cNvSpPr/>
      </xdr:nvSpPr>
      <xdr:spPr>
        <a:xfrm>
          <a:off x="47910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800-00000E000000}"/>
            </a:ext>
          </a:extLst>
        </xdr:cNvPr>
        <xdr:cNvSpPr/>
      </xdr:nvSpPr>
      <xdr:spPr>
        <a:xfrm>
          <a:off x="84105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38</xdr:row>
      <xdr:rowOff>0</xdr:rowOff>
    </xdr:from>
    <xdr:to>
      <xdr:col>5</xdr:col>
      <xdr:colOff>679450</xdr:colOff>
      <xdr:row>45</xdr:row>
      <xdr:rowOff>34925</xdr:rowOff>
    </xdr:to>
    <xdr:sp macro="" textlink="">
      <xdr:nvSpPr>
        <xdr:cNvPr id="15" name="角丸四角形 14">
          <a:extLst>
            <a:ext uri="{FF2B5EF4-FFF2-40B4-BE49-F238E27FC236}">
              <a16:creationId xmlns:a16="http://schemas.microsoft.com/office/drawing/2014/main" id="{00000000-0008-0000-0800-00000F000000}"/>
            </a:ext>
          </a:extLst>
        </xdr:cNvPr>
        <xdr:cNvSpPr/>
      </xdr:nvSpPr>
      <xdr:spPr>
        <a:xfrm>
          <a:off x="107632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38</xdr:row>
      <xdr:rowOff>0</xdr:rowOff>
    </xdr:from>
    <xdr:to>
      <xdr:col>10</xdr:col>
      <xdr:colOff>765175</xdr:colOff>
      <xdr:row>45</xdr:row>
      <xdr:rowOff>34925</xdr:rowOff>
    </xdr:to>
    <xdr:sp macro="" textlink="">
      <xdr:nvSpPr>
        <xdr:cNvPr id="16" name="角丸四角形 15">
          <a:extLst>
            <a:ext uri="{FF2B5EF4-FFF2-40B4-BE49-F238E27FC236}">
              <a16:creationId xmlns:a16="http://schemas.microsoft.com/office/drawing/2014/main" id="{00000000-0008-0000-0800-000010000000}"/>
            </a:ext>
          </a:extLst>
        </xdr:cNvPr>
        <xdr:cNvSpPr/>
      </xdr:nvSpPr>
      <xdr:spPr>
        <a:xfrm>
          <a:off x="47910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38</xdr:row>
      <xdr:rowOff>0</xdr:rowOff>
    </xdr:from>
    <xdr:to>
      <xdr:col>16</xdr:col>
      <xdr:colOff>174625</xdr:colOff>
      <xdr:row>45</xdr:row>
      <xdr:rowOff>34925</xdr:rowOff>
    </xdr:to>
    <xdr:sp macro="" textlink="">
      <xdr:nvSpPr>
        <xdr:cNvPr id="17" name="角丸四角形 16">
          <a:extLst>
            <a:ext uri="{FF2B5EF4-FFF2-40B4-BE49-F238E27FC236}">
              <a16:creationId xmlns:a16="http://schemas.microsoft.com/office/drawing/2014/main" id="{00000000-0008-0000-0800-000011000000}"/>
            </a:ext>
          </a:extLst>
        </xdr:cNvPr>
        <xdr:cNvSpPr/>
      </xdr:nvSpPr>
      <xdr:spPr>
        <a:xfrm>
          <a:off x="84105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47</xdr:row>
      <xdr:rowOff>0</xdr:rowOff>
    </xdr:from>
    <xdr:to>
      <xdr:col>5</xdr:col>
      <xdr:colOff>679450</xdr:colOff>
      <xdr:row>54</xdr:row>
      <xdr:rowOff>34925</xdr:rowOff>
    </xdr:to>
    <xdr:sp macro="" textlink="">
      <xdr:nvSpPr>
        <xdr:cNvPr id="18" name="角丸四角形 17">
          <a:extLst>
            <a:ext uri="{FF2B5EF4-FFF2-40B4-BE49-F238E27FC236}">
              <a16:creationId xmlns:a16="http://schemas.microsoft.com/office/drawing/2014/main" id="{00000000-0008-0000-0800-000012000000}"/>
            </a:ext>
          </a:extLst>
        </xdr:cNvPr>
        <xdr:cNvSpPr/>
      </xdr:nvSpPr>
      <xdr:spPr>
        <a:xfrm>
          <a:off x="107632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47</xdr:row>
      <xdr:rowOff>0</xdr:rowOff>
    </xdr:from>
    <xdr:to>
      <xdr:col>10</xdr:col>
      <xdr:colOff>765175</xdr:colOff>
      <xdr:row>54</xdr:row>
      <xdr:rowOff>34925</xdr:rowOff>
    </xdr:to>
    <xdr:sp macro="" textlink="">
      <xdr:nvSpPr>
        <xdr:cNvPr id="19" name="角丸四角形 18">
          <a:extLst>
            <a:ext uri="{FF2B5EF4-FFF2-40B4-BE49-F238E27FC236}">
              <a16:creationId xmlns:a16="http://schemas.microsoft.com/office/drawing/2014/main" id="{00000000-0008-0000-0800-000013000000}"/>
            </a:ext>
          </a:extLst>
        </xdr:cNvPr>
        <xdr:cNvSpPr/>
      </xdr:nvSpPr>
      <xdr:spPr>
        <a:xfrm>
          <a:off x="479107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47</xdr:row>
      <xdr:rowOff>0</xdr:rowOff>
    </xdr:from>
    <xdr:to>
      <xdr:col>16</xdr:col>
      <xdr:colOff>174625</xdr:colOff>
      <xdr:row>54</xdr:row>
      <xdr:rowOff>34925</xdr:rowOff>
    </xdr:to>
    <xdr:sp macro="" textlink="">
      <xdr:nvSpPr>
        <xdr:cNvPr id="20" name="角丸四角形 19">
          <a:extLst>
            <a:ext uri="{FF2B5EF4-FFF2-40B4-BE49-F238E27FC236}">
              <a16:creationId xmlns:a16="http://schemas.microsoft.com/office/drawing/2014/main" id="{00000000-0008-0000-0800-000014000000}"/>
            </a:ext>
          </a:extLst>
        </xdr:cNvPr>
        <xdr:cNvSpPr/>
      </xdr:nvSpPr>
      <xdr:spPr>
        <a:xfrm>
          <a:off x="841057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800-000015000000}"/>
            </a:ext>
          </a:extLst>
        </xdr:cNvPr>
        <xdr:cNvSpPr/>
      </xdr:nvSpPr>
      <xdr:spPr>
        <a:xfrm>
          <a:off x="4257675" y="79629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800-000016000000}"/>
            </a:ext>
          </a:extLst>
        </xdr:cNvPr>
        <xdr:cNvSpPr/>
      </xdr:nvSpPr>
      <xdr:spPr>
        <a:xfrm>
          <a:off x="7896225" y="79343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171450</xdr:colOff>
      <xdr:row>49</xdr:row>
      <xdr:rowOff>47625</xdr:rowOff>
    </xdr:from>
    <xdr:to>
      <xdr:col>6</xdr:col>
      <xdr:colOff>501650</xdr:colOff>
      <xdr:row>52</xdr:row>
      <xdr:rowOff>4445</xdr:rowOff>
    </xdr:to>
    <xdr:sp macro="" textlink="">
      <xdr:nvSpPr>
        <xdr:cNvPr id="23" name="右矢印 22">
          <a:extLst>
            <a:ext uri="{FF2B5EF4-FFF2-40B4-BE49-F238E27FC236}">
              <a16:creationId xmlns:a16="http://schemas.microsoft.com/office/drawing/2014/main" id="{00000000-0008-0000-0800-000017000000}"/>
            </a:ext>
          </a:extLst>
        </xdr:cNvPr>
        <xdr:cNvSpPr/>
      </xdr:nvSpPr>
      <xdr:spPr>
        <a:xfrm>
          <a:off x="4276725" y="122586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161925</xdr:colOff>
      <xdr:row>49</xdr:row>
      <xdr:rowOff>38100</xdr:rowOff>
    </xdr:from>
    <xdr:to>
      <xdr:col>11</xdr:col>
      <xdr:colOff>492125</xdr:colOff>
      <xdr:row>51</xdr:row>
      <xdr:rowOff>233045</xdr:rowOff>
    </xdr:to>
    <xdr:sp macro="" textlink="">
      <xdr:nvSpPr>
        <xdr:cNvPr id="24" name="右矢印 23">
          <a:extLst>
            <a:ext uri="{FF2B5EF4-FFF2-40B4-BE49-F238E27FC236}">
              <a16:creationId xmlns:a16="http://schemas.microsoft.com/office/drawing/2014/main" id="{00000000-0008-0000-0800-000018000000}"/>
            </a:ext>
          </a:extLst>
        </xdr:cNvPr>
        <xdr:cNvSpPr/>
      </xdr:nvSpPr>
      <xdr:spPr>
        <a:xfrm>
          <a:off x="7886700" y="1224915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800-000019000000}"/>
            </a:ext>
          </a:extLst>
        </xdr:cNvPr>
        <xdr:cNvSpPr/>
      </xdr:nvSpPr>
      <xdr:spPr>
        <a:xfrm rot="10800000">
          <a:off x="7829550"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800-00001A000000}"/>
            </a:ext>
          </a:extLst>
        </xdr:cNvPr>
        <xdr:cNvSpPr/>
      </xdr:nvSpPr>
      <xdr:spPr>
        <a:xfrm rot="10800000">
          <a:off x="4200525"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36</xdr:row>
      <xdr:rowOff>104775</xdr:rowOff>
    </xdr:from>
    <xdr:to>
      <xdr:col>14</xdr:col>
      <xdr:colOff>471805</xdr:colOff>
      <xdr:row>37</xdr:row>
      <xdr:rowOff>216535</xdr:rowOff>
    </xdr:to>
    <xdr:sp macro="" textlink="">
      <xdr:nvSpPr>
        <xdr:cNvPr id="27" name="下矢印 26">
          <a:extLst>
            <a:ext uri="{FF2B5EF4-FFF2-40B4-BE49-F238E27FC236}">
              <a16:creationId xmlns:a16="http://schemas.microsoft.com/office/drawing/2014/main" id="{00000000-0008-0000-0800-00001B000000}"/>
            </a:ext>
          </a:extLst>
        </xdr:cNvPr>
        <xdr:cNvSpPr/>
      </xdr:nvSpPr>
      <xdr:spPr>
        <a:xfrm>
          <a:off x="9525000" y="922020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276225</xdr:colOff>
      <xdr:row>45</xdr:row>
      <xdr:rowOff>76200</xdr:rowOff>
    </xdr:from>
    <xdr:to>
      <xdr:col>4</xdr:col>
      <xdr:colOff>319405</xdr:colOff>
      <xdr:row>46</xdr:row>
      <xdr:rowOff>187960</xdr:rowOff>
    </xdr:to>
    <xdr:sp macro="" textlink="">
      <xdr:nvSpPr>
        <xdr:cNvPr id="28" name="下矢印 27">
          <a:extLst>
            <a:ext uri="{FF2B5EF4-FFF2-40B4-BE49-F238E27FC236}">
              <a16:creationId xmlns:a16="http://schemas.microsoft.com/office/drawing/2014/main" id="{00000000-0008-0000-0800-00001C000000}"/>
            </a:ext>
          </a:extLst>
        </xdr:cNvPr>
        <xdr:cNvSpPr/>
      </xdr:nvSpPr>
      <xdr:spPr>
        <a:xfrm>
          <a:off x="2114550" y="1133475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8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9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9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9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9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9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9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9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9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9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9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9525</xdr:colOff>
      <xdr:row>28</xdr:row>
      <xdr:rowOff>295275</xdr:rowOff>
    </xdr:from>
    <xdr:to>
      <xdr:col>5</xdr:col>
      <xdr:colOff>688975</xdr:colOff>
      <xdr:row>36</xdr:row>
      <xdr:rowOff>25400</xdr:rowOff>
    </xdr:to>
    <xdr:sp macro="" textlink="">
      <xdr:nvSpPr>
        <xdr:cNvPr id="12" name="角丸四角形 11">
          <a:extLst>
            <a:ext uri="{FF2B5EF4-FFF2-40B4-BE49-F238E27FC236}">
              <a16:creationId xmlns:a16="http://schemas.microsoft.com/office/drawing/2014/main" id="{00000000-0008-0000-0900-00000C000000}"/>
            </a:ext>
          </a:extLst>
        </xdr:cNvPr>
        <xdr:cNvSpPr/>
      </xdr:nvSpPr>
      <xdr:spPr>
        <a:xfrm>
          <a:off x="1085850" y="72866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900-00000D000000}"/>
            </a:ext>
          </a:extLst>
        </xdr:cNvPr>
        <xdr:cNvSpPr/>
      </xdr:nvSpPr>
      <xdr:spPr>
        <a:xfrm>
          <a:off x="4791075" y="72961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900-00000E000000}"/>
            </a:ext>
          </a:extLst>
        </xdr:cNvPr>
        <xdr:cNvSpPr/>
      </xdr:nvSpPr>
      <xdr:spPr>
        <a:xfrm>
          <a:off x="8410575" y="72961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19050</xdr:colOff>
      <xdr:row>37</xdr:row>
      <xdr:rowOff>19050</xdr:rowOff>
    </xdr:from>
    <xdr:to>
      <xdr:col>5</xdr:col>
      <xdr:colOff>698500</xdr:colOff>
      <xdr:row>44</xdr:row>
      <xdr:rowOff>53975</xdr:rowOff>
    </xdr:to>
    <xdr:sp macro="" textlink="">
      <xdr:nvSpPr>
        <xdr:cNvPr id="15" name="角丸四角形 14">
          <a:extLst>
            <a:ext uri="{FF2B5EF4-FFF2-40B4-BE49-F238E27FC236}">
              <a16:creationId xmlns:a16="http://schemas.microsoft.com/office/drawing/2014/main" id="{00000000-0008-0000-0900-00000F000000}"/>
            </a:ext>
          </a:extLst>
        </xdr:cNvPr>
        <xdr:cNvSpPr/>
      </xdr:nvSpPr>
      <xdr:spPr>
        <a:xfrm>
          <a:off x="109537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37</xdr:row>
      <xdr:rowOff>28575</xdr:rowOff>
    </xdr:from>
    <xdr:to>
      <xdr:col>11</xdr:col>
      <xdr:colOff>3175</xdr:colOff>
      <xdr:row>44</xdr:row>
      <xdr:rowOff>63500</xdr:rowOff>
    </xdr:to>
    <xdr:sp macro="" textlink="">
      <xdr:nvSpPr>
        <xdr:cNvPr id="16" name="角丸四角形 15">
          <a:extLst>
            <a:ext uri="{FF2B5EF4-FFF2-40B4-BE49-F238E27FC236}">
              <a16:creationId xmlns:a16="http://schemas.microsoft.com/office/drawing/2014/main" id="{00000000-0008-0000-0900-000010000000}"/>
            </a:ext>
          </a:extLst>
        </xdr:cNvPr>
        <xdr:cNvSpPr/>
      </xdr:nvSpPr>
      <xdr:spPr>
        <a:xfrm>
          <a:off x="4810125" y="92297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37</xdr:row>
      <xdr:rowOff>19050</xdr:rowOff>
    </xdr:from>
    <xdr:to>
      <xdr:col>16</xdr:col>
      <xdr:colOff>193675</xdr:colOff>
      <xdr:row>44</xdr:row>
      <xdr:rowOff>53975</xdr:rowOff>
    </xdr:to>
    <xdr:sp macro="" textlink="">
      <xdr:nvSpPr>
        <xdr:cNvPr id="17" name="角丸四角形 16">
          <a:extLst>
            <a:ext uri="{FF2B5EF4-FFF2-40B4-BE49-F238E27FC236}">
              <a16:creationId xmlns:a16="http://schemas.microsoft.com/office/drawing/2014/main" id="{00000000-0008-0000-0900-000011000000}"/>
            </a:ext>
          </a:extLst>
        </xdr:cNvPr>
        <xdr:cNvSpPr/>
      </xdr:nvSpPr>
      <xdr:spPr>
        <a:xfrm>
          <a:off x="842962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9525</xdr:colOff>
      <xdr:row>45</xdr:row>
      <xdr:rowOff>76200</xdr:rowOff>
    </xdr:from>
    <xdr:to>
      <xdr:col>5</xdr:col>
      <xdr:colOff>688975</xdr:colOff>
      <xdr:row>52</xdr:row>
      <xdr:rowOff>111125</xdr:rowOff>
    </xdr:to>
    <xdr:sp macro="" textlink="">
      <xdr:nvSpPr>
        <xdr:cNvPr id="18" name="角丸四角形 17">
          <a:extLst>
            <a:ext uri="{FF2B5EF4-FFF2-40B4-BE49-F238E27FC236}">
              <a16:creationId xmlns:a16="http://schemas.microsoft.com/office/drawing/2014/main" id="{00000000-0008-0000-0900-000012000000}"/>
            </a:ext>
          </a:extLst>
        </xdr:cNvPr>
        <xdr:cNvSpPr/>
      </xdr:nvSpPr>
      <xdr:spPr>
        <a:xfrm>
          <a:off x="1085850" y="111823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45</xdr:row>
      <xdr:rowOff>95250</xdr:rowOff>
    </xdr:from>
    <xdr:to>
      <xdr:col>11</xdr:col>
      <xdr:colOff>3175</xdr:colOff>
      <xdr:row>52</xdr:row>
      <xdr:rowOff>130175</xdr:rowOff>
    </xdr:to>
    <xdr:sp macro="" textlink="">
      <xdr:nvSpPr>
        <xdr:cNvPr id="19" name="角丸四角形 18">
          <a:extLst>
            <a:ext uri="{FF2B5EF4-FFF2-40B4-BE49-F238E27FC236}">
              <a16:creationId xmlns:a16="http://schemas.microsoft.com/office/drawing/2014/main" id="{00000000-0008-0000-0900-000013000000}"/>
            </a:ext>
          </a:extLst>
        </xdr:cNvPr>
        <xdr:cNvSpPr/>
      </xdr:nvSpPr>
      <xdr:spPr>
        <a:xfrm>
          <a:off x="4810125" y="112014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45</xdr:row>
      <xdr:rowOff>66675</xdr:rowOff>
    </xdr:from>
    <xdr:to>
      <xdr:col>16</xdr:col>
      <xdr:colOff>193675</xdr:colOff>
      <xdr:row>52</xdr:row>
      <xdr:rowOff>101600</xdr:rowOff>
    </xdr:to>
    <xdr:sp macro="" textlink="">
      <xdr:nvSpPr>
        <xdr:cNvPr id="20" name="角丸四角形 19">
          <a:extLst>
            <a:ext uri="{FF2B5EF4-FFF2-40B4-BE49-F238E27FC236}">
              <a16:creationId xmlns:a16="http://schemas.microsoft.com/office/drawing/2014/main" id="{00000000-0008-0000-0900-000014000000}"/>
            </a:ext>
          </a:extLst>
        </xdr:cNvPr>
        <xdr:cNvSpPr/>
      </xdr:nvSpPr>
      <xdr:spPr>
        <a:xfrm>
          <a:off x="8429625" y="111728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900-000015000000}"/>
            </a:ext>
          </a:extLst>
        </xdr:cNvPr>
        <xdr:cNvSpPr/>
      </xdr:nvSpPr>
      <xdr:spPr>
        <a:xfrm>
          <a:off x="4257675" y="78105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900-000016000000}"/>
            </a:ext>
          </a:extLst>
        </xdr:cNvPr>
        <xdr:cNvSpPr/>
      </xdr:nvSpPr>
      <xdr:spPr>
        <a:xfrm>
          <a:off x="7896225" y="77819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142875</xdr:colOff>
      <xdr:row>47</xdr:row>
      <xdr:rowOff>142875</xdr:rowOff>
    </xdr:from>
    <xdr:to>
      <xdr:col>6</xdr:col>
      <xdr:colOff>473075</xdr:colOff>
      <xdr:row>50</xdr:row>
      <xdr:rowOff>99695</xdr:rowOff>
    </xdr:to>
    <xdr:sp macro="" textlink="">
      <xdr:nvSpPr>
        <xdr:cNvPr id="23" name="右矢印 22">
          <a:extLst>
            <a:ext uri="{FF2B5EF4-FFF2-40B4-BE49-F238E27FC236}">
              <a16:creationId xmlns:a16="http://schemas.microsoft.com/office/drawing/2014/main" id="{00000000-0008-0000-0900-000017000000}"/>
            </a:ext>
          </a:extLst>
        </xdr:cNvPr>
        <xdr:cNvSpPr/>
      </xdr:nvSpPr>
      <xdr:spPr>
        <a:xfrm>
          <a:off x="4248150" y="117252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47</xdr:row>
      <xdr:rowOff>180975</xdr:rowOff>
    </xdr:from>
    <xdr:to>
      <xdr:col>11</xdr:col>
      <xdr:colOff>501650</xdr:colOff>
      <xdr:row>50</xdr:row>
      <xdr:rowOff>137795</xdr:rowOff>
    </xdr:to>
    <xdr:sp macro="" textlink="">
      <xdr:nvSpPr>
        <xdr:cNvPr id="24" name="右矢印 23">
          <a:extLst>
            <a:ext uri="{FF2B5EF4-FFF2-40B4-BE49-F238E27FC236}">
              <a16:creationId xmlns:a16="http://schemas.microsoft.com/office/drawing/2014/main" id="{00000000-0008-0000-0900-000018000000}"/>
            </a:ext>
          </a:extLst>
        </xdr:cNvPr>
        <xdr:cNvSpPr/>
      </xdr:nvSpPr>
      <xdr:spPr>
        <a:xfrm>
          <a:off x="7896225" y="117633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900-000019000000}"/>
            </a:ext>
          </a:extLst>
        </xdr:cNvPr>
        <xdr:cNvSpPr/>
      </xdr:nvSpPr>
      <xdr:spPr>
        <a:xfrm rot="10800000">
          <a:off x="7829550" y="99345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900-00001A000000}"/>
            </a:ext>
          </a:extLst>
        </xdr:cNvPr>
        <xdr:cNvSpPr/>
      </xdr:nvSpPr>
      <xdr:spPr>
        <a:xfrm rot="10800000">
          <a:off x="4200525" y="99345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447675</xdr:colOff>
      <xdr:row>36</xdr:row>
      <xdr:rowOff>57151</xdr:rowOff>
    </xdr:from>
    <xdr:to>
      <xdr:col>14</xdr:col>
      <xdr:colOff>490855</xdr:colOff>
      <xdr:row>36</xdr:row>
      <xdr:rowOff>228601</xdr:rowOff>
    </xdr:to>
    <xdr:sp macro="" textlink="">
      <xdr:nvSpPr>
        <xdr:cNvPr id="27" name="下矢印 26">
          <a:extLst>
            <a:ext uri="{FF2B5EF4-FFF2-40B4-BE49-F238E27FC236}">
              <a16:creationId xmlns:a16="http://schemas.microsoft.com/office/drawing/2014/main" id="{00000000-0008-0000-0900-00001B000000}"/>
            </a:ext>
          </a:extLst>
        </xdr:cNvPr>
        <xdr:cNvSpPr/>
      </xdr:nvSpPr>
      <xdr:spPr>
        <a:xfrm>
          <a:off x="9544050" y="9020176"/>
          <a:ext cx="728980" cy="1714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295275</xdr:colOff>
      <xdr:row>44</xdr:row>
      <xdr:rowOff>95250</xdr:rowOff>
    </xdr:from>
    <xdr:to>
      <xdr:col>4</xdr:col>
      <xdr:colOff>338455</xdr:colOff>
      <xdr:row>45</xdr:row>
      <xdr:rowOff>57150</xdr:rowOff>
    </xdr:to>
    <xdr:sp macro="" textlink="">
      <xdr:nvSpPr>
        <xdr:cNvPr id="28" name="下矢印 27">
          <a:extLst>
            <a:ext uri="{FF2B5EF4-FFF2-40B4-BE49-F238E27FC236}">
              <a16:creationId xmlns:a16="http://schemas.microsoft.com/office/drawing/2014/main" id="{00000000-0008-0000-0900-00001C000000}"/>
            </a:ext>
          </a:extLst>
        </xdr:cNvPr>
        <xdr:cNvSpPr/>
      </xdr:nvSpPr>
      <xdr:spPr>
        <a:xfrm>
          <a:off x="2133600" y="10963275"/>
          <a:ext cx="72898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9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twoCellAnchor>
    <xdr:from>
      <xdr:col>12</xdr:col>
      <xdr:colOff>28575</xdr:colOff>
      <xdr:row>53</xdr:row>
      <xdr:rowOff>171450</xdr:rowOff>
    </xdr:from>
    <xdr:to>
      <xdr:col>16</xdr:col>
      <xdr:colOff>203200</xdr:colOff>
      <xdr:row>60</xdr:row>
      <xdr:rowOff>206375</xdr:rowOff>
    </xdr:to>
    <xdr:sp macro="" textlink="">
      <xdr:nvSpPr>
        <xdr:cNvPr id="32" name="角丸四角形 31">
          <a:extLst>
            <a:ext uri="{FF2B5EF4-FFF2-40B4-BE49-F238E27FC236}">
              <a16:creationId xmlns:a16="http://schemas.microsoft.com/office/drawing/2014/main" id="{00000000-0008-0000-0900-000020000000}"/>
            </a:ext>
          </a:extLst>
        </xdr:cNvPr>
        <xdr:cNvSpPr/>
      </xdr:nvSpPr>
      <xdr:spPr>
        <a:xfrm>
          <a:off x="8439150" y="131826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485775</xdr:colOff>
      <xdr:row>52</xdr:row>
      <xdr:rowOff>133350</xdr:rowOff>
    </xdr:from>
    <xdr:to>
      <xdr:col>14</xdr:col>
      <xdr:colOff>528955</xdr:colOff>
      <xdr:row>53</xdr:row>
      <xdr:rowOff>152400</xdr:rowOff>
    </xdr:to>
    <xdr:sp macro="" textlink="">
      <xdr:nvSpPr>
        <xdr:cNvPr id="33" name="下矢印 32">
          <a:extLst>
            <a:ext uri="{FF2B5EF4-FFF2-40B4-BE49-F238E27FC236}">
              <a16:creationId xmlns:a16="http://schemas.microsoft.com/office/drawing/2014/main" id="{00000000-0008-0000-0900-000021000000}"/>
            </a:ext>
          </a:extLst>
        </xdr:cNvPr>
        <xdr:cNvSpPr/>
      </xdr:nvSpPr>
      <xdr:spPr>
        <a:xfrm>
          <a:off x="9582150" y="12906375"/>
          <a:ext cx="728980" cy="257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2:AI25"/>
  <sheetViews>
    <sheetView tabSelected="1" zoomScale="85" zoomScaleNormal="85" workbookViewId="0">
      <selection activeCell="G6" sqref="G6"/>
    </sheetView>
  </sheetViews>
  <sheetFormatPr defaultRowHeight="18.75"/>
  <cols>
    <col min="1" max="1" width="9" style="15"/>
    <col min="2" max="2" width="23.875" style="15" customWidth="1"/>
    <col min="3" max="3" width="21.75" style="15" hidden="1" customWidth="1"/>
    <col min="4" max="4" width="40" style="15" hidden="1" customWidth="1"/>
    <col min="5" max="5" width="24.625" style="16" hidden="1" customWidth="1"/>
    <col min="6" max="6" width="4.25" style="16" bestFit="1" customWidth="1"/>
    <col min="7" max="7" width="40" style="15" bestFit="1" customWidth="1"/>
    <col min="8" max="8" width="19.25" style="15" bestFit="1" customWidth="1"/>
    <col min="9" max="9" width="53.75" style="15" bestFit="1" customWidth="1"/>
    <col min="10" max="10" width="50" style="14" bestFit="1" customWidth="1"/>
    <col min="11" max="11" width="36.75" style="14" customWidth="1"/>
    <col min="12" max="18" width="9" style="15"/>
    <col min="19" max="19" width="25.5" style="15" bestFit="1" customWidth="1"/>
    <col min="20" max="20" width="29.25" style="15" bestFit="1" customWidth="1"/>
    <col min="21" max="21" width="31.625" style="15" bestFit="1" customWidth="1"/>
    <col min="22" max="22" width="19.125" style="15" bestFit="1" customWidth="1"/>
    <col min="23" max="23" width="35.75" style="15" bestFit="1" customWidth="1"/>
    <col min="24" max="24" width="25.25" style="15" bestFit="1" customWidth="1"/>
    <col min="25" max="26" width="25.375" style="15" bestFit="1" customWidth="1"/>
    <col min="27" max="27" width="37.875" style="15" bestFit="1" customWidth="1"/>
    <col min="28" max="28" width="40" style="15" bestFit="1" customWidth="1"/>
    <col min="29" max="29" width="21.375" style="15" bestFit="1" customWidth="1"/>
    <col min="30" max="30" width="23.5" style="15" bestFit="1" customWidth="1"/>
    <col min="31" max="31" width="25.375" style="15" bestFit="1" customWidth="1"/>
    <col min="32" max="32" width="29.5" style="15" bestFit="1" customWidth="1"/>
    <col min="33" max="33" width="19.25" style="15" bestFit="1" customWidth="1"/>
    <col min="34" max="34" width="17.125" style="15" bestFit="1" customWidth="1"/>
    <col min="35" max="35" width="13" style="15" bestFit="1" customWidth="1"/>
    <col min="36" max="16384" width="9" style="15"/>
  </cols>
  <sheetData>
    <row r="2" spans="2:35" ht="30">
      <c r="B2" s="70" t="s">
        <v>13</v>
      </c>
      <c r="C2" s="71"/>
      <c r="D2" s="71"/>
      <c r="E2" s="72"/>
      <c r="F2" s="73"/>
      <c r="G2" s="11">
        <v>8</v>
      </c>
      <c r="H2" s="74" t="str">
        <f>IFERROR(IF(VLOOKUP($G$2,$F$6:$J$21,2,FALSE)="","番号を選び直してください。",(VLOOKUP($G$2,$F$6:$J$21,2,FALSE))),"番号を選んでください")</f>
        <v>植物をそだてよう（４）花がさいたあと</v>
      </c>
      <c r="I2" s="75"/>
    </row>
    <row r="4" spans="2:35" ht="19.5" thickBot="1">
      <c r="T4" s="15">
        <v>1</v>
      </c>
      <c r="U4" s="15">
        <v>2</v>
      </c>
      <c r="V4" s="15">
        <v>3</v>
      </c>
      <c r="W4" s="15">
        <v>4</v>
      </c>
      <c r="X4" s="15">
        <v>5</v>
      </c>
      <c r="Y4" s="15">
        <v>6</v>
      </c>
      <c r="Z4" s="15">
        <v>7</v>
      </c>
      <c r="AA4" s="15">
        <v>8</v>
      </c>
      <c r="AB4" s="15">
        <v>9</v>
      </c>
      <c r="AC4" s="15">
        <v>10</v>
      </c>
      <c r="AD4" s="15">
        <v>11</v>
      </c>
      <c r="AE4" s="15">
        <v>12</v>
      </c>
      <c r="AF4" s="15">
        <v>13</v>
      </c>
      <c r="AG4" s="15">
        <v>14</v>
      </c>
      <c r="AH4" s="15">
        <v>15</v>
      </c>
      <c r="AI4" s="15">
        <v>16</v>
      </c>
    </row>
    <row r="5" spans="2:35" ht="19.5" thickBot="1">
      <c r="B5" s="17" t="s">
        <v>14</v>
      </c>
      <c r="C5" s="18"/>
      <c r="D5" s="18"/>
      <c r="E5" s="19"/>
      <c r="F5" s="18"/>
      <c r="G5" s="20" t="s">
        <v>15</v>
      </c>
      <c r="H5" s="18" t="s">
        <v>8</v>
      </c>
      <c r="I5" s="21" t="s">
        <v>9</v>
      </c>
      <c r="J5" s="21" t="s">
        <v>10</v>
      </c>
      <c r="K5" s="15"/>
      <c r="S5" s="22" t="s">
        <v>0</v>
      </c>
      <c r="T5" s="64" t="s">
        <v>1</v>
      </c>
      <c r="U5" s="65"/>
      <c r="V5" s="65"/>
      <c r="W5" s="65"/>
      <c r="X5" s="65"/>
      <c r="Y5" s="65"/>
      <c r="Z5" s="65"/>
      <c r="AA5" s="65"/>
      <c r="AB5" s="65"/>
      <c r="AC5" s="65"/>
      <c r="AD5" s="65"/>
      <c r="AE5" s="65"/>
      <c r="AF5" s="65"/>
      <c r="AG5" s="65"/>
      <c r="AH5" s="65"/>
      <c r="AI5" s="66"/>
    </row>
    <row r="6" spans="2:35" ht="39" customHeight="1">
      <c r="B6" s="67" t="s">
        <v>124</v>
      </c>
      <c r="C6" s="76"/>
      <c r="D6" s="23"/>
      <c r="E6" s="24" t="str">
        <f>$H6</f>
        <v/>
      </c>
      <c r="F6" s="25">
        <v>1</v>
      </c>
      <c r="G6" s="26" t="str">
        <f>IF(VLOOKUP($B$6,$Q$6:$AI$9,4,FALSE)&gt;0,VLOOKUP($B$6,$Q$6:$AI$9,4,FALSE),"")</f>
        <v>しぜんのかんさつをしましょう</v>
      </c>
      <c r="H6" s="27" t="str">
        <f t="shared" ref="H6:H21" si="0">IF($G$2=$F6,"○","")</f>
        <v/>
      </c>
      <c r="I6" s="28" t="str">
        <f>IF($H6="","",IF(VLOOKUP($G6,'oppシート問い（小学校）'!$E$3:$G$69,2,FALSE)&gt;0,VLOOKUP($G6,'oppシート問い（小学校）'!$E$3:$G$69,2,FALSE),""))</f>
        <v/>
      </c>
      <c r="J6" s="29" t="str">
        <f>IF($H6="","",IF(VLOOKUP($G6,'oppシート問い（小学校）'!$E$3:$G$69,3,FALSE)&gt;0,VLOOKUP($G6,'oppシート問い（小学校）'!$E$3:$G$69,3,FALSE),""))</f>
        <v/>
      </c>
      <c r="K6" s="15"/>
      <c r="Q6" s="15" t="s">
        <v>120</v>
      </c>
      <c r="S6" s="22"/>
      <c r="T6" s="30" t="str">
        <f>IFERROR(VLOOKUP(300+T$4,'oppシート問い（小学校）'!$A$3:$G$64,5,FALSE),"")</f>
        <v>しぜんのかんさつをしましょう</v>
      </c>
      <c r="U6" s="30" t="str">
        <f>IFERROR(VLOOKUP(300+U$4,'oppシート問い（小学校）'!$A$3:$G$64,5,FALSE),"")</f>
        <v>植物をそだてよう（１）たねまき</v>
      </c>
      <c r="V6" s="30" t="str">
        <f>IFERROR(VLOOKUP(300+V$4,'oppシート問い（小学校）'!$A$3:$G$64,5,FALSE),"")</f>
        <v>こん虫をそだてよう</v>
      </c>
      <c r="W6" s="30" t="str">
        <f>IFERROR(VLOOKUP(300+W$4,'oppシート問い（小学校）'!$A$3:$G$64,5,FALSE),"")</f>
        <v>植物をそだてよう（２）葉・くき・根</v>
      </c>
      <c r="X6" s="30" t="str">
        <f>IFERROR(VLOOKUP(300+X$4,'oppシート問い（小学校）'!$A$3:$G$64,5,FALSE),"")</f>
        <v>ゴムや風でものうごかそう</v>
      </c>
      <c r="Y6" s="30" t="str">
        <f>IFERROR(VLOOKUP(300+Y$4,'oppシート問い（小学校）'!$A$3:$G$64,5,FALSE),"")</f>
        <v>植物をそだてよう（３）花</v>
      </c>
      <c r="Z6" s="30" t="str">
        <f>IFERROR(VLOOKUP(300+Z$4,'oppシート問い（小学校）'!$A$3:$G$64,5,FALSE),"")</f>
        <v>動物のすみかをしらべよう</v>
      </c>
      <c r="AA6" s="30" t="str">
        <f>IFERROR(VLOOKUP(300+AA$4,'oppシート問い（小学校）'!$A$3:$G$64,5,FALSE),"")</f>
        <v>植物をそだてよう（４）花がさいたあと</v>
      </c>
      <c r="AB6" s="30" t="str">
        <f>IFERROR(VLOOKUP(300+AB$4,'oppシート問い（小学校）'!$A$3:$G$64,5,FALSE),"")</f>
        <v>太陽のうごきと地面のようすをしらべよう</v>
      </c>
      <c r="AC6" s="30" t="str">
        <f>IFERROR(VLOOKUP(300+AC$4,'oppシート問い（小学校）'!$A$3:$G$64,5,FALSE),"")</f>
        <v>太陽の光をしらべよう</v>
      </c>
      <c r="AD6" s="30" t="str">
        <f>IFERROR(VLOOKUP(300+AD$4,'oppシート問い（小学校）'!$A$3:$G$64,5,FALSE),"")</f>
        <v>ものの重さをしらべよう</v>
      </c>
      <c r="AE6" s="30" t="str">
        <f>IFERROR(VLOOKUP(300+AE$4,'oppシート問い（小学校）'!$A$3:$G$64,5,FALSE),"")</f>
        <v>豆電球にあかりをつけよう</v>
      </c>
      <c r="AF6" s="30" t="str">
        <f>IFERROR(VLOOKUP(300+AF$4,'oppシート問い（小学校）'!$A$3:$G$64,5,FALSE),"")</f>
        <v>じしゃくのふしぎをしらべよう</v>
      </c>
      <c r="AG6" s="30" t="str">
        <f>IFERROR(VLOOKUP(300+AG$4,'oppシート問い（小学校）'!$A$3:$G$64,5,FALSE),"")</f>
        <v/>
      </c>
      <c r="AH6" s="30" t="str">
        <f>IFERROR(VLOOKUP(300+AH$4,'oppシート問い（小学校）'!$A$3:$G$64,5,FALSE),"")</f>
        <v/>
      </c>
      <c r="AI6" s="30" t="str">
        <f>IFERROR(VLOOKUP(300+AI$4,'oppシート問い（小学校）'!$A$3:$G$64,5,FALSE),"")</f>
        <v/>
      </c>
    </row>
    <row r="7" spans="2:35" ht="39" customHeight="1">
      <c r="B7" s="68"/>
      <c r="C7" s="77"/>
      <c r="D7" s="23"/>
      <c r="E7" s="24" t="str">
        <f t="shared" ref="E7:E21" si="1">$H7</f>
        <v/>
      </c>
      <c r="F7" s="31">
        <v>2</v>
      </c>
      <c r="G7" s="32" t="str">
        <f>IF(VLOOKUP($B$6,$Q$6:$AI$9,5,FALSE)&gt;0,VLOOKUP($B$6,$Q$6:$AI$9,5,FALSE),"")</f>
        <v>植物をそだてよう（１）たねまき</v>
      </c>
      <c r="H7" s="33" t="str">
        <f t="shared" si="0"/>
        <v/>
      </c>
      <c r="I7" s="28" t="str">
        <f>IF($H7="","",IF(VLOOKUP($G7,'oppシート問い（小学校）'!$E$3:$G$69,2,FALSE)&gt;0,VLOOKUP($G7,'oppシート問い（小学校）'!$E$3:$G$69,2,FALSE),""))</f>
        <v/>
      </c>
      <c r="J7" s="28" t="str">
        <f>IF($H7="","",IF(VLOOKUP($G7,'oppシート問い（小学校）'!$E$3:$G$69,3,FALSE)&gt;0,VLOOKUP($G7,'oppシート問い（小学校）'!$E$3:$G$69,3,FALSE),""))</f>
        <v/>
      </c>
      <c r="K7" s="15"/>
      <c r="Q7" s="15" t="s">
        <v>121</v>
      </c>
      <c r="S7" s="22"/>
      <c r="T7" s="30" t="str">
        <f>IFERROR(VLOOKUP(400+T$4,'oppシート問い（小学校）'!$A$3:$G$64,5,FALSE),"")</f>
        <v>季節と生き物（春）</v>
      </c>
      <c r="U7" s="30" t="str">
        <f>IFERROR(VLOOKUP(400+U$4,'oppシート問い（小学校）'!$A$3:$G$64,5,FALSE),"")</f>
        <v>天気と気温</v>
      </c>
      <c r="V7" s="30" t="str">
        <f>IFERROR(VLOOKUP(400+V$4,'oppシート問い（小学校）'!$A$3:$G$64,5,FALSE),"")</f>
        <v>電池のはたらき</v>
      </c>
      <c r="W7" s="30" t="str">
        <f>IFERROR(VLOOKUP(400+W$4,'oppシート問い（小学校）'!$A$3:$G$64,5,FALSE),"")</f>
        <v>とじこめた空気や水</v>
      </c>
      <c r="X7" s="30" t="str">
        <f>IFERROR(VLOOKUP(400+X$4,'oppシート問い（小学校）'!$A$3:$G$64,5,FALSE),"")</f>
        <v>季節と生き物（夏）</v>
      </c>
      <c r="Y7" s="30" t="str">
        <f>IFERROR(VLOOKUP(400+Y$4,'oppシート問い（小学校）'!$A$3:$G$64,5,FALSE),"")</f>
        <v>星や月（１）星の明るさや色</v>
      </c>
      <c r="Z7" s="30" t="str">
        <f>IFERROR(VLOOKUP(400+Z$4,'oppシート問い（小学校）'!$A$3:$G$64,5,FALSE),"")</f>
        <v>季節と生き物（夏の終わり）</v>
      </c>
      <c r="AA7" s="30" t="str">
        <f>IFERROR(VLOOKUP(400+AA$4,'oppシート問い（小学校）'!$A$3:$G$64,5,FALSE),"")</f>
        <v>わたしたちの体と運動</v>
      </c>
      <c r="AB7" s="30" t="str">
        <f>IFERROR(VLOOKUP(400+AB$4,'oppシート問い（小学校）'!$A$3:$G$64,5,FALSE),"")</f>
        <v>星や月（２）月の動き</v>
      </c>
      <c r="AC7" s="30" t="str">
        <f>IFERROR(VLOOKUP(400+AC$4,'oppシート問い（小学校）'!$A$3:$G$64,5,FALSE),"")</f>
        <v>季節と生き物（秋）</v>
      </c>
      <c r="AD7" s="30" t="str">
        <f>IFERROR(VLOOKUP(400+AD$4,'oppシート問い（小学校）'!$A$3:$G$64,5,FALSE),"")</f>
        <v>ものの温度と体積</v>
      </c>
      <c r="AE7" s="30" t="str">
        <f>IFERROR(VLOOKUP(400+AE$4,'oppシート問い（小学校）'!$A$3:$G$64,5,FALSE),"")</f>
        <v>もののあたたまり方</v>
      </c>
      <c r="AF7" s="30" t="str">
        <f>IFERROR(VLOOKUP(400+AF$4,'oppシート問い（小学校）'!$A$3:$G$64,5,FALSE),"")</f>
        <v>星や月（３）星の動き</v>
      </c>
      <c r="AG7" s="30" t="str">
        <f>IFERROR(VLOOKUP(400+AG$4,'oppシート問い（小学校）'!$A$3:$G$64,5,FALSE),"")</f>
        <v>季節と生き物（冬）</v>
      </c>
      <c r="AH7" s="30" t="str">
        <f>IFERROR(VLOOKUP(400+AH$4,'oppシート問い（小学校）'!$A$3:$G$64,5,FALSE),"")</f>
        <v>すがたをかえる水</v>
      </c>
      <c r="AI7" s="30" t="str">
        <f>IFERROR(VLOOKUP(400+AI$4,'oppシート問い（小学校）'!$A$3:$G$64,5,FALSE),"")</f>
        <v>自然の中の水</v>
      </c>
    </row>
    <row r="8" spans="2:35" ht="39" customHeight="1">
      <c r="B8" s="68"/>
      <c r="C8" s="77"/>
      <c r="D8" s="23"/>
      <c r="E8" s="24" t="str">
        <f t="shared" si="1"/>
        <v/>
      </c>
      <c r="F8" s="31">
        <v>3</v>
      </c>
      <c r="G8" s="32" t="str">
        <f>IF(VLOOKUP($B$6,$Q$6:$AI$9,6,FALSE)&gt;0,VLOOKUP($B$6,$Q$6:$AI$9,6,FALSE),"")</f>
        <v>こん虫をそだてよう</v>
      </c>
      <c r="H8" s="33" t="str">
        <f t="shared" si="0"/>
        <v/>
      </c>
      <c r="I8" s="28" t="str">
        <f>IF($H8="","",IF(VLOOKUP($G8,'oppシート問い（小学校）'!$E$3:$G$69,2,FALSE)&gt;0,VLOOKUP($G8,'oppシート問い（小学校）'!$E$3:$G$69,2,FALSE),""))</f>
        <v/>
      </c>
      <c r="J8" s="28" t="str">
        <f>IF($H8="","",IF(VLOOKUP($G8,'oppシート問い（小学校）'!$E$3:$G$69,3,FALSE)&gt;0,VLOOKUP($G8,'oppシート問い（小学校）'!$E$3:$G$69,3,FALSE),""))</f>
        <v/>
      </c>
      <c r="K8" s="15"/>
      <c r="Q8" s="15" t="s">
        <v>122</v>
      </c>
      <c r="S8" s="22"/>
      <c r="T8" s="30" t="str">
        <f>IFERROR(VLOOKUP(500+T$4,'oppシート問い（小学校）'!$A$3:$G$64,5,FALSE),"")</f>
        <v>天気と情報（１）天気の変化</v>
      </c>
      <c r="U8" s="30" t="str">
        <f>IFERROR(VLOOKUP(500+U$4,'oppシート問い（小学校）'!$A$3:$G$64,5,FALSE),"")</f>
        <v>生命のつながり（１）植物の発芽</v>
      </c>
      <c r="V8" s="30" t="str">
        <f>IFERROR(VLOOKUP(500+V$4,'oppシート問い（小学校）'!$A$3:$G$64,5,FALSE),"")</f>
        <v>生命のつながり（２）植物の成長</v>
      </c>
      <c r="W8" s="30" t="str">
        <f>IFERROR(VLOOKUP(500+W$4,'oppシート問い（小学校）'!$A$3:$G$64,5,FALSE),"")</f>
        <v>生命のつながり（３）メダカのたんじょう</v>
      </c>
      <c r="X8" s="30" t="str">
        <f>IFERROR(VLOOKUP(500+X$4,'oppシート問い（小学校）'!$A$3:$G$64,5,FALSE),"")</f>
        <v>生命のつながり（４）人のたんじょう</v>
      </c>
      <c r="Y8" s="30" t="str">
        <f>IFERROR(VLOOKUP(500+Y$4,'oppシート問い（小学校）'!$A$3:$G$64,5,FALSE),"")</f>
        <v>生命のつながり（５）植物の実や種子のでき方</v>
      </c>
      <c r="Z8" s="30" t="str">
        <f>IFERROR(VLOOKUP(500+Z$4,'oppシート問い（小学校）'!$A$3:$G$64,5,FALSE),"")</f>
        <v>天気と情報（２）台風と天気の変化</v>
      </c>
      <c r="AA8" s="30" t="str">
        <f>IFERROR(VLOOKUP(500+AA$4,'oppシート問い（小学校）'!$A$3:$G$64,5,FALSE),"")</f>
        <v>流れる水のはたらき</v>
      </c>
      <c r="AB8" s="30" t="str">
        <f>IFERROR(VLOOKUP(500+AB$4,'oppシート問い（小学校）'!$A$3:$G$64,5,FALSE),"")</f>
        <v>電磁石の性質</v>
      </c>
      <c r="AC8" s="30" t="str">
        <f>IFERROR(VLOOKUP(500+AC$4,'oppシート問い（小学校）'!$A$3:$G$64,5,FALSE),"")</f>
        <v>もののとけ方</v>
      </c>
      <c r="AD8" s="30" t="str">
        <f>IFERROR(VLOOKUP(500+AD$4,'oppシート問い（小学校）'!$A$3:$G$64,5,FALSE),"")</f>
        <v>ふりこの動き</v>
      </c>
      <c r="AE8" s="30" t="str">
        <f>IFERROR(VLOOKUP(500+AE$4,'oppシート問い（小学校）'!$A$3:$G$64,5,FALSE),"")</f>
        <v/>
      </c>
      <c r="AF8" s="30" t="str">
        <f>IFERROR(VLOOKUP(500+AF$4,'oppシート問い（小学校）'!$A$3:$G$64,5,FALSE),"")</f>
        <v/>
      </c>
      <c r="AG8" s="30" t="str">
        <f>IFERROR(VLOOKUP(500+AG$4,'oppシート問い（小学校）'!$A$3:$G$64,5,FALSE),"")</f>
        <v/>
      </c>
      <c r="AH8" s="30" t="str">
        <f>IFERROR(VLOOKUP(500+AH$4,'oppシート問い（小学校）'!$A$3:$G$64,5,FALSE),"")</f>
        <v/>
      </c>
      <c r="AI8" s="30" t="str">
        <f>IFERROR(VLOOKUP(500+AI$4,'oppシート問い（小学校）'!$A$3:$G$64,5,FALSE),"")</f>
        <v/>
      </c>
    </row>
    <row r="9" spans="2:35" ht="39" customHeight="1">
      <c r="B9" s="68"/>
      <c r="C9" s="77"/>
      <c r="D9" s="23"/>
      <c r="E9" s="24" t="str">
        <f t="shared" si="1"/>
        <v/>
      </c>
      <c r="F9" s="31">
        <v>4</v>
      </c>
      <c r="G9" s="32" t="str">
        <f>IF(VLOOKUP($B$6,$Q$6:$AI$9,7,FALSE)&gt;0,VLOOKUP($B$6,$Q$6:$AI$9,7,FALSE),"")</f>
        <v>植物をそだてよう（２）葉・くき・根</v>
      </c>
      <c r="H9" s="33" t="str">
        <f t="shared" si="0"/>
        <v/>
      </c>
      <c r="I9" s="28" t="str">
        <f>IF($H9="","",IF(VLOOKUP($G9,'oppシート問い（小学校）'!$E$3:$G$69,2,FALSE)&gt;0,VLOOKUP($G9,'oppシート問い（小学校）'!$E$3:$G$69,2,FALSE),""))</f>
        <v/>
      </c>
      <c r="J9" s="28" t="str">
        <f>IF($H9="","",IF(VLOOKUP($G9,'oppシート問い（小学校）'!$E$3:$G$69,3,FALSE)&gt;0,VLOOKUP($G9,'oppシート問い（小学校）'!$E$3:$G$69,3,FALSE),""))</f>
        <v/>
      </c>
      <c r="K9" s="15"/>
      <c r="Q9" s="15" t="s">
        <v>123</v>
      </c>
      <c r="S9" s="22"/>
      <c r="T9" s="30" t="str">
        <f>IFERROR(VLOOKUP(600+T$4,'oppシート問い（小学校）'!$A$3:$G$64,5,FALSE),"")</f>
        <v>ものの燃え方</v>
      </c>
      <c r="U9" s="30" t="str">
        <f>IFERROR(VLOOKUP(600+U$4,'oppシート問い（小学校）'!$A$3:$G$64,5,FALSE),"")</f>
        <v>植物の成長と日光の関わり</v>
      </c>
      <c r="V9" s="30" t="str">
        <f>IFERROR(VLOOKUP(600+V$4,'oppシート問い（小学校）'!$A$3:$G$64,5,FALSE),"")</f>
        <v>体のつくりとはたらき</v>
      </c>
      <c r="W9" s="30" t="str">
        <f>IFERROR(VLOOKUP(600+W$4,'oppシート問い（小学校）'!$A$3:$G$64,5,FALSE),"")</f>
        <v>植物の成長と水の関わり</v>
      </c>
      <c r="X9" s="30" t="str">
        <f>IFERROR(VLOOKUP(600+X$4,'oppシート問い（小学校）'!$A$3:$G$64,5,FALSE),"")</f>
        <v>生物どうしの関わり</v>
      </c>
      <c r="Y9" s="30" t="str">
        <f>IFERROR(VLOOKUP(600+Y$4,'oppシート問い（小学校）'!$A$3:$G$64,5,FALSE),"")</f>
        <v>月と太陽</v>
      </c>
      <c r="Z9" s="30" t="str">
        <f>IFERROR(VLOOKUP(600+Z$4,'oppシート問い（小学校）'!$A$3:$G$64,5,FALSE),"")</f>
        <v>水よう液の性質</v>
      </c>
      <c r="AA9" s="30" t="str">
        <f>IFERROR(VLOOKUP(600+AA$4,'oppシート問い（小学校）'!$A$3:$G$64,5,FALSE),"")</f>
        <v>土地のつくりと変化</v>
      </c>
      <c r="AB9" s="30" t="str">
        <f>IFERROR(VLOOKUP(600+AB$4,'oppシート問い（小学校）'!$A$3:$G$64,5,FALSE),"")</f>
        <v>てこのはたらき</v>
      </c>
      <c r="AC9" s="30" t="str">
        <f>IFERROR(VLOOKUP(600+AC$4,'oppシート問い（小学校）'!$A$3:$G$64,5,FALSE),"")</f>
        <v>電気の性質とその利用</v>
      </c>
      <c r="AD9" s="30" t="str">
        <f>IFERROR(VLOOKUP(600+AD$4,'oppシート問い（小学校）'!$A$3:$G$64,5,FALSE),"")</f>
        <v>生物と地球環境</v>
      </c>
      <c r="AE9" s="30" t="str">
        <f>IFERROR(VLOOKUP(600+AE$4,'oppシート問い（小学校）'!$A$3:$G$64,5,FALSE),"")</f>
        <v/>
      </c>
      <c r="AF9" s="30" t="str">
        <f>IFERROR(VLOOKUP(600+AF$4,'oppシート問い（小学校）'!$A$3:$G$64,5,FALSE),"")</f>
        <v/>
      </c>
      <c r="AG9" s="30" t="str">
        <f>IFERROR(VLOOKUP(600+AG$4,'oppシート問い（小学校）'!$A$3:$G$64,5,FALSE),"")</f>
        <v/>
      </c>
      <c r="AH9" s="30" t="str">
        <f>IFERROR(VLOOKUP(600+AH$4,'oppシート問い（小学校）'!$A$3:$G$64,5,FALSE),"")</f>
        <v/>
      </c>
      <c r="AI9" s="30" t="str">
        <f>IFERROR(VLOOKUP(600+AI$4,'oppシート問い（小学校）'!$A$3:$G$64,5,FALSE),"")</f>
        <v/>
      </c>
    </row>
    <row r="10" spans="2:35" ht="39" customHeight="1">
      <c r="B10" s="68"/>
      <c r="C10" s="77"/>
      <c r="D10" s="23"/>
      <c r="E10" s="24" t="str">
        <f t="shared" si="1"/>
        <v/>
      </c>
      <c r="F10" s="31">
        <v>5</v>
      </c>
      <c r="G10" s="32" t="str">
        <f>IF(VLOOKUP($B$6,$Q$6:$AI$9,8,FALSE)&gt;0,VLOOKUP($B$6,$Q$6:$AI$9,8,FALSE),"")</f>
        <v>ゴムや風でものうごかそう</v>
      </c>
      <c r="H10" s="33" t="str">
        <f t="shared" si="0"/>
        <v/>
      </c>
      <c r="I10" s="28" t="str">
        <f>IF($H10="","",IF(VLOOKUP($G10,'oppシート問い（小学校）'!$E$3:$G$69,2,FALSE)&gt;0,VLOOKUP($G10,'oppシート問い（小学校）'!$E$3:$G$69,2,FALSE),""))</f>
        <v/>
      </c>
      <c r="J10" s="28" t="str">
        <f>IF($H10="","",IF(VLOOKUP($G10,'oppシート問い（小学校）'!$E$3:$G$69,3,FALSE)&gt;0,VLOOKUP($G10,'oppシート問い（小学校）'!$E$3:$G$69,3,FALSE),""))</f>
        <v/>
      </c>
      <c r="K10" s="15"/>
      <c r="S10" s="22"/>
      <c r="T10" s="30"/>
      <c r="U10" s="30"/>
      <c r="V10" s="30"/>
      <c r="W10" s="30"/>
      <c r="X10" s="30"/>
      <c r="Y10" s="30"/>
      <c r="Z10" s="30"/>
      <c r="AA10" s="30"/>
      <c r="AB10" s="30"/>
      <c r="AC10" s="30"/>
      <c r="AD10" s="30"/>
      <c r="AE10" s="30"/>
      <c r="AF10" s="30"/>
      <c r="AG10" s="30"/>
      <c r="AH10" s="30"/>
      <c r="AI10" s="30"/>
    </row>
    <row r="11" spans="2:35" ht="39" customHeight="1">
      <c r="B11" s="68"/>
      <c r="C11" s="77"/>
      <c r="D11" s="23"/>
      <c r="E11" s="24" t="str">
        <f t="shared" si="1"/>
        <v/>
      </c>
      <c r="F11" s="31">
        <v>6</v>
      </c>
      <c r="G11" s="32" t="str">
        <f>IF(VLOOKUP($B$6,$Q$6:$AI$9,9,FALSE)&gt;0,VLOOKUP($B$6,$Q$6:$AI$9,9,FALSE),"")</f>
        <v>植物をそだてよう（３）花</v>
      </c>
      <c r="H11" s="33" t="str">
        <f t="shared" si="0"/>
        <v/>
      </c>
      <c r="I11" s="28" t="str">
        <f>IF($H11="","",IF(VLOOKUP($G11,'oppシート問い（小学校）'!$E$3:$G$69,2,FALSE)&gt;0,VLOOKUP($G11,'oppシート問い（小学校）'!$E$3:$G$69,2,FALSE),""))</f>
        <v/>
      </c>
      <c r="J11" s="28" t="str">
        <f>IF($H11="","",IF(VLOOKUP($G11,'oppシート問い（小学校）'!$E$3:$G$69,3,FALSE)&gt;0,VLOOKUP($G11,'oppシート問い（小学校）'!$E$3:$G$69,3,FALSE),""))</f>
        <v/>
      </c>
      <c r="K11" s="15"/>
      <c r="S11" s="22"/>
      <c r="T11" s="30"/>
      <c r="U11" s="30"/>
      <c r="V11" s="30"/>
      <c r="W11" s="30"/>
      <c r="X11" s="30"/>
      <c r="Y11" s="30"/>
      <c r="Z11" s="30"/>
      <c r="AA11" s="30"/>
      <c r="AB11" s="30"/>
      <c r="AC11" s="30"/>
      <c r="AD11" s="30"/>
      <c r="AE11" s="30"/>
      <c r="AF11" s="30"/>
      <c r="AG11" s="30"/>
      <c r="AH11" s="30"/>
      <c r="AI11" s="30"/>
    </row>
    <row r="12" spans="2:35" ht="39" customHeight="1">
      <c r="B12" s="68"/>
      <c r="C12" s="77"/>
      <c r="D12" s="23"/>
      <c r="E12" s="24" t="str">
        <f t="shared" si="1"/>
        <v/>
      </c>
      <c r="F12" s="31">
        <v>7</v>
      </c>
      <c r="G12" s="32" t="str">
        <f>IF(VLOOKUP($B$6,$Q$6:$AI$9,10,FALSE)&gt;0,VLOOKUP($B$6,$Q$6:$AI$9,10,FALSE),"")</f>
        <v>動物のすみかをしらべよう</v>
      </c>
      <c r="H12" s="33" t="str">
        <f t="shared" si="0"/>
        <v/>
      </c>
      <c r="I12" s="28" t="str">
        <f>IF($H12="","",IF(VLOOKUP($G12,'oppシート問い（小学校）'!$E$3:$G$69,2,FALSE)&gt;0,VLOOKUP($G12,'oppシート問い（小学校）'!$E$3:$G$69,2,FALSE),""))</f>
        <v/>
      </c>
      <c r="J12" s="28" t="str">
        <f>IF($H12="","",IF(VLOOKUP($G12,'oppシート問い（小学校）'!$E$3:$G$69,3,FALSE)&gt;0,VLOOKUP($G12,'oppシート問い（小学校）'!$E$3:$G$69,3,FALSE),""))</f>
        <v/>
      </c>
      <c r="K12" s="15"/>
      <c r="S12" s="22"/>
      <c r="T12" s="30"/>
      <c r="U12" s="30"/>
      <c r="V12" s="30"/>
      <c r="W12" s="30"/>
      <c r="X12" s="30"/>
      <c r="Y12" s="30"/>
      <c r="Z12" s="30"/>
      <c r="AA12" s="30"/>
      <c r="AB12" s="30"/>
      <c r="AC12" s="30"/>
      <c r="AD12" s="30"/>
      <c r="AE12" s="30"/>
      <c r="AF12" s="30"/>
      <c r="AG12" s="30"/>
      <c r="AH12" s="30"/>
      <c r="AI12" s="30"/>
    </row>
    <row r="13" spans="2:35" ht="39" customHeight="1">
      <c r="B13" s="68"/>
      <c r="C13" s="77"/>
      <c r="D13" s="23"/>
      <c r="E13" s="24" t="str">
        <f t="shared" si="1"/>
        <v>○</v>
      </c>
      <c r="F13" s="31">
        <v>8</v>
      </c>
      <c r="G13" s="32" t="str">
        <f>IF(VLOOKUP($B$6,$Q$6:$AI$9,11,FALSE)&gt;0,VLOOKUP($B$6,$Q$6:$AI$9,11,FALSE),"")</f>
        <v>植物をそだてよう（４）花がさいたあと</v>
      </c>
      <c r="H13" s="33" t="str">
        <f t="shared" si="0"/>
        <v>○</v>
      </c>
      <c r="I13" s="28" t="str">
        <f>IF($H13="","",IF(VLOOKUP($G13,'oppシート問い（小学校）'!$E$3:$G$69,2,FALSE)&gt;0,VLOOKUP($G13,'oppシート問い（小学校）'!$E$3:$G$69,2,FALSE),""))</f>
        <v>花がさいたあと、植物はどのようにそだっているか、せつめいしましょう。</v>
      </c>
      <c r="J13" s="28" t="str">
        <f>IF($H13="","",IF(VLOOKUP($G13,'oppシート問い（小学校）'!$E$3:$G$69,3,FALSE)&gt;0,VLOOKUP($G13,'oppシート問い（小学校）'!$E$3:$G$69,3,FALSE),""))</f>
        <v/>
      </c>
      <c r="K13" s="15"/>
      <c r="S13" s="22"/>
      <c r="T13" s="30"/>
      <c r="U13" s="30"/>
      <c r="V13" s="30"/>
      <c r="W13" s="30"/>
      <c r="X13" s="30"/>
      <c r="Y13" s="30"/>
      <c r="Z13" s="30"/>
      <c r="AA13" s="30"/>
      <c r="AB13" s="30"/>
      <c r="AC13" s="30"/>
      <c r="AD13" s="30"/>
      <c r="AE13" s="30"/>
      <c r="AF13" s="30"/>
      <c r="AG13" s="30"/>
      <c r="AH13" s="30"/>
      <c r="AI13" s="30"/>
    </row>
    <row r="14" spans="2:35" ht="39" customHeight="1">
      <c r="B14" s="68"/>
      <c r="C14" s="77"/>
      <c r="D14" s="23"/>
      <c r="E14" s="24" t="str">
        <f t="shared" si="1"/>
        <v/>
      </c>
      <c r="F14" s="31">
        <v>9</v>
      </c>
      <c r="G14" s="32" t="str">
        <f>IF(VLOOKUP($B$6,$Q$6:$AI$9,12,FALSE)&gt;0,VLOOKUP($B$6,$Q$6:$AI$9,12,FALSE),"")</f>
        <v>太陽のうごきと地面のようすをしらべよう</v>
      </c>
      <c r="H14" s="33" t="str">
        <f t="shared" si="0"/>
        <v/>
      </c>
      <c r="I14" s="28" t="str">
        <f>IF($H14="","",IF(VLOOKUP($G14,'oppシート問い（小学校）'!$E$3:$G$69,2,FALSE)&gt;0,VLOOKUP($G14,'oppシート問い（小学校）'!$E$3:$G$69,2,FALSE),""))</f>
        <v/>
      </c>
      <c r="J14" s="28" t="str">
        <f>IF($H14="","",IF(VLOOKUP($G14,'oppシート問い（小学校）'!$E$3:$G$69,3,FALSE)&gt;0,VLOOKUP($G14,'oppシート問い（小学校）'!$E$3:$G$69,3,FALSE),""))</f>
        <v/>
      </c>
      <c r="K14" s="15"/>
      <c r="S14" s="22"/>
      <c r="T14" s="30"/>
      <c r="U14" s="30"/>
      <c r="V14" s="30"/>
      <c r="W14" s="30"/>
      <c r="X14" s="30"/>
      <c r="Y14" s="30"/>
      <c r="Z14" s="30"/>
      <c r="AA14" s="30"/>
      <c r="AB14" s="30"/>
      <c r="AC14" s="30"/>
      <c r="AD14" s="30"/>
      <c r="AE14" s="30"/>
      <c r="AF14" s="30"/>
      <c r="AG14" s="30"/>
      <c r="AH14" s="30"/>
      <c r="AI14" s="30"/>
    </row>
    <row r="15" spans="2:35" ht="39" customHeight="1">
      <c r="B15" s="68"/>
      <c r="C15" s="77"/>
      <c r="D15" s="23"/>
      <c r="E15" s="24" t="str">
        <f t="shared" si="1"/>
        <v/>
      </c>
      <c r="F15" s="31">
        <v>10</v>
      </c>
      <c r="G15" s="32" t="str">
        <f>IF(VLOOKUP($B$6,$Q$6:$AI$9,13,FALSE)&gt;0,VLOOKUP($B$6,$Q$6:$AI$9,13,FALSE),"")</f>
        <v>太陽の光をしらべよう</v>
      </c>
      <c r="H15" s="33" t="str">
        <f t="shared" si="0"/>
        <v/>
      </c>
      <c r="I15" s="28" t="str">
        <f>IF($H15="","",IF(VLOOKUP($G15,'oppシート問い（小学校）'!$E$3:$G$69,2,FALSE)&gt;0,VLOOKUP($G15,'oppシート問い（小学校）'!$E$3:$G$69,2,FALSE),""))</f>
        <v/>
      </c>
      <c r="J15" s="28" t="str">
        <f>IF($H15="","",IF(VLOOKUP($G15,'oppシート問い（小学校）'!$E$3:$G$69,3,FALSE)&gt;0,VLOOKUP($G15,'oppシート問い（小学校）'!$E$3:$G$69,3,FALSE),""))</f>
        <v/>
      </c>
      <c r="K15" s="15"/>
      <c r="S15" s="22"/>
      <c r="T15" s="30"/>
      <c r="U15" s="30"/>
      <c r="V15" s="30"/>
      <c r="W15" s="30"/>
      <c r="X15" s="30"/>
      <c r="Y15" s="30"/>
      <c r="Z15" s="30"/>
      <c r="AA15" s="30"/>
      <c r="AB15" s="30"/>
      <c r="AC15" s="30"/>
      <c r="AD15" s="30"/>
      <c r="AE15" s="30"/>
      <c r="AF15" s="30"/>
      <c r="AG15" s="30"/>
      <c r="AH15" s="30"/>
      <c r="AI15" s="30"/>
    </row>
    <row r="16" spans="2:35" ht="39" customHeight="1">
      <c r="B16" s="68"/>
      <c r="C16" s="77"/>
      <c r="D16" s="23"/>
      <c r="E16" s="24" t="str">
        <f t="shared" si="1"/>
        <v/>
      </c>
      <c r="F16" s="31">
        <v>11</v>
      </c>
      <c r="G16" s="32" t="str">
        <f>IF(VLOOKUP($B$6,$Q$6:$AI$9,14,FALSE)&gt;0,VLOOKUP($B$6,$Q$6:$AI$9,14,FALSE),"")</f>
        <v>ものの重さをしらべよう</v>
      </c>
      <c r="H16" s="33" t="str">
        <f t="shared" si="0"/>
        <v/>
      </c>
      <c r="I16" s="28" t="str">
        <f>IF($H16="","",IF(VLOOKUP($G16,'oppシート問い（小学校）'!$E$3:$G$69,2,FALSE)&gt;0,VLOOKUP($G16,'oppシート問い（小学校）'!$E$3:$G$69,2,FALSE),""))</f>
        <v/>
      </c>
      <c r="J16" s="28" t="str">
        <f>IF($H16="","",IF(VLOOKUP($G16,'oppシート問い（小学校）'!$E$3:$G$69,3,FALSE)&gt;0,VLOOKUP($G16,'oppシート問い（小学校）'!$E$3:$G$69,3,FALSE),""))</f>
        <v/>
      </c>
      <c r="K16" s="15"/>
      <c r="S16" s="22"/>
      <c r="T16" s="30"/>
      <c r="U16" s="30"/>
      <c r="V16" s="30"/>
      <c r="W16" s="30"/>
      <c r="X16" s="30"/>
      <c r="Y16" s="30"/>
      <c r="Z16" s="30"/>
      <c r="AA16" s="30"/>
      <c r="AB16" s="30"/>
      <c r="AC16" s="30"/>
      <c r="AD16" s="30"/>
      <c r="AE16" s="30"/>
      <c r="AF16" s="30"/>
      <c r="AG16" s="30"/>
      <c r="AH16" s="30"/>
      <c r="AI16" s="30"/>
    </row>
    <row r="17" spans="2:35" ht="39" customHeight="1">
      <c r="B17" s="68"/>
      <c r="C17" s="77"/>
      <c r="D17" s="23"/>
      <c r="E17" s="24" t="str">
        <f t="shared" si="1"/>
        <v/>
      </c>
      <c r="F17" s="31">
        <v>12</v>
      </c>
      <c r="G17" s="32" t="str">
        <f>IF(VLOOKUP($B$6,$Q$6:$AI$9,15,FALSE)&gt;0,VLOOKUP($B$6,$Q$6:$AI$9,15,FALSE),"")</f>
        <v>豆電球にあかりをつけよう</v>
      </c>
      <c r="H17" s="33" t="str">
        <f t="shared" si="0"/>
        <v/>
      </c>
      <c r="I17" s="28" t="str">
        <f>IF($H17="","",IF(VLOOKUP($G17,'oppシート問い（小学校）'!$E$3:$G$69,2,FALSE)&gt;0,VLOOKUP($G17,'oppシート問い（小学校）'!$E$3:$G$69,2,FALSE),""))</f>
        <v/>
      </c>
      <c r="J17" s="28" t="str">
        <f>IF($H17="","",IF(VLOOKUP($G17,'oppシート問い（小学校）'!$E$3:$G$69,3,FALSE)&gt;0,VLOOKUP($G17,'oppシート問い（小学校）'!$E$3:$G$69,3,FALSE),""))</f>
        <v/>
      </c>
      <c r="K17" s="15"/>
      <c r="S17" s="22"/>
      <c r="T17" s="30"/>
      <c r="U17" s="30"/>
      <c r="V17" s="30"/>
      <c r="W17" s="30"/>
      <c r="X17" s="30"/>
      <c r="Y17" s="30"/>
      <c r="Z17" s="30"/>
      <c r="AA17" s="30"/>
      <c r="AB17" s="30"/>
      <c r="AC17" s="30"/>
      <c r="AD17" s="30"/>
      <c r="AE17" s="30"/>
      <c r="AF17" s="30"/>
      <c r="AG17" s="30"/>
      <c r="AH17" s="30"/>
      <c r="AI17" s="30"/>
    </row>
    <row r="18" spans="2:35" ht="39" customHeight="1">
      <c r="B18" s="68"/>
      <c r="C18" s="77"/>
      <c r="D18" s="23"/>
      <c r="E18" s="24" t="str">
        <f t="shared" si="1"/>
        <v/>
      </c>
      <c r="F18" s="31">
        <v>13</v>
      </c>
      <c r="G18" s="32" t="str">
        <f>IF(VLOOKUP($B$6,$Q$6:$AI$9,16,FALSE)&gt;0,VLOOKUP($B$6,$Q$6:$AI$9,16,FALSE),"")</f>
        <v>じしゃくのふしぎをしらべよう</v>
      </c>
      <c r="H18" s="33" t="str">
        <f t="shared" si="0"/>
        <v/>
      </c>
      <c r="I18" s="28" t="str">
        <f>IF($H18="","",IF(VLOOKUP($G18,'oppシート問い（小学校）'!$E$3:$G$69,2,FALSE)&gt;0,VLOOKUP($G18,'oppシート問い（小学校）'!$E$3:$G$69,2,FALSE),""))</f>
        <v/>
      </c>
      <c r="J18" s="28" t="str">
        <f>IF($H18="","",IF(VLOOKUP($G18,'oppシート問い（小学校）'!$E$3:$G$69,3,FALSE)&gt;0,VLOOKUP($G18,'oppシート問い（小学校）'!$E$3:$G$69,3,FALSE),""))</f>
        <v/>
      </c>
      <c r="K18" s="15"/>
      <c r="S18" s="22"/>
      <c r="T18" s="30"/>
      <c r="U18" s="30"/>
      <c r="V18" s="30"/>
      <c r="W18" s="30"/>
      <c r="X18" s="30"/>
      <c r="Y18" s="30"/>
      <c r="Z18" s="30"/>
      <c r="AA18" s="30"/>
      <c r="AB18" s="30"/>
      <c r="AC18" s="30"/>
      <c r="AD18" s="30"/>
      <c r="AE18" s="30"/>
      <c r="AF18" s="30"/>
      <c r="AG18" s="30"/>
      <c r="AH18" s="30"/>
      <c r="AI18" s="30"/>
    </row>
    <row r="19" spans="2:35" ht="39" customHeight="1">
      <c r="B19" s="68"/>
      <c r="C19" s="77"/>
      <c r="D19" s="23"/>
      <c r="E19" s="24" t="str">
        <f t="shared" si="1"/>
        <v/>
      </c>
      <c r="F19" s="31">
        <v>14</v>
      </c>
      <c r="G19" s="32" t="str">
        <f>IF(VLOOKUP($B$6,$Q$6:$AI$9,17,FALSE)&gt;0,VLOOKUP($B$6,$Q$6:$AI$9,17,FALSE),"")</f>
        <v/>
      </c>
      <c r="H19" s="33" t="str">
        <f t="shared" si="0"/>
        <v/>
      </c>
      <c r="I19" s="28" t="str">
        <f>IF($H19="","",IF(VLOOKUP($G19,'oppシート問い（小学校）'!$E$3:$G$69,2,FALSE)&gt;0,VLOOKUP($G19,'oppシート問い（小学校）'!$E$3:$G$69,2,FALSE),""))</f>
        <v/>
      </c>
      <c r="J19" s="28" t="str">
        <f>IF($H19="","",IF(VLOOKUP($G19,'oppシート問い（小学校）'!$E$3:$G$69,3,FALSE)&gt;0,VLOOKUP($G19,'oppシート問い（小学校）'!$E$3:$G$69,3,FALSE),""))</f>
        <v/>
      </c>
      <c r="K19" s="15"/>
      <c r="S19" s="22"/>
      <c r="T19" s="30"/>
      <c r="U19" s="30"/>
      <c r="V19" s="30"/>
      <c r="W19" s="30"/>
      <c r="X19" s="30"/>
      <c r="Y19" s="30"/>
      <c r="Z19" s="30"/>
      <c r="AA19" s="30"/>
      <c r="AB19" s="30"/>
      <c r="AC19" s="30"/>
      <c r="AD19" s="30"/>
      <c r="AE19" s="30"/>
      <c r="AF19" s="30"/>
      <c r="AG19" s="30"/>
      <c r="AH19" s="30"/>
      <c r="AI19" s="30"/>
    </row>
    <row r="20" spans="2:35" ht="39" customHeight="1">
      <c r="B20" s="68"/>
      <c r="C20" s="77"/>
      <c r="D20" s="23"/>
      <c r="E20" s="24" t="str">
        <f t="shared" si="1"/>
        <v/>
      </c>
      <c r="F20" s="31">
        <v>15</v>
      </c>
      <c r="G20" s="32" t="str">
        <f>IF(VLOOKUP($B$6,$Q$6:$AI$9,18,FALSE)&gt;0,VLOOKUP($B$6,$Q$6:$AI$9,18,FALSE),"")</f>
        <v/>
      </c>
      <c r="H20" s="33" t="str">
        <f t="shared" si="0"/>
        <v/>
      </c>
      <c r="I20" s="28" t="str">
        <f>IF($H20="","",IF(VLOOKUP($G20,'oppシート問い（小学校）'!$E$3:$G$69,2,FALSE)&gt;0,VLOOKUP($G20,'oppシート問い（小学校）'!$E$3:$G$69,2,FALSE),""))</f>
        <v/>
      </c>
      <c r="J20" s="28" t="str">
        <f>IF($H20="","",IF(VLOOKUP($G20,'oppシート問い（小学校）'!$E$3:$G$69,3,FALSE)&gt;0,VLOOKUP($G20,'oppシート問い（小学校）'!$E$3:$G$69,3,FALSE),""))</f>
        <v/>
      </c>
      <c r="K20" s="15"/>
      <c r="S20" s="22"/>
      <c r="T20" s="22"/>
      <c r="U20" s="22"/>
      <c r="V20" s="22"/>
      <c r="W20" s="22"/>
      <c r="X20" s="22"/>
      <c r="Y20" s="22"/>
      <c r="Z20" s="22"/>
      <c r="AA20" s="22"/>
      <c r="AB20" s="22"/>
      <c r="AC20" s="22"/>
      <c r="AD20" s="22"/>
      <c r="AE20" s="22"/>
      <c r="AF20" s="22"/>
      <c r="AG20" s="22"/>
      <c r="AH20" s="22"/>
      <c r="AI20" s="22"/>
    </row>
    <row r="21" spans="2:35" ht="39" customHeight="1" thickBot="1">
      <c r="B21" s="69"/>
      <c r="C21" s="78"/>
      <c r="D21" s="34"/>
      <c r="E21" s="24" t="str">
        <f t="shared" si="1"/>
        <v/>
      </c>
      <c r="F21" s="35">
        <v>16</v>
      </c>
      <c r="G21" s="36" t="str">
        <f>IF(VLOOKUP($B$6,$Q$6:$AI$9,19,FALSE)&gt;0,VLOOKUP($B$6,$Q$6:$AI$9,19,FALSE),"")</f>
        <v/>
      </c>
      <c r="H21" s="37" t="str">
        <f t="shared" si="0"/>
        <v/>
      </c>
      <c r="I21" s="38" t="str">
        <f>IF($H21="","",IF(VLOOKUP($G21,'oppシート問い（小学校）'!$E$3:$G$69,2,FALSE)&gt;0,VLOOKUP($G21,'oppシート問い（小学校）'!$E$3:$G$69,2,FALSE),""))</f>
        <v/>
      </c>
      <c r="J21" s="38" t="str">
        <f>IF($H21="","",IF(VLOOKUP($G21,'oppシート問い（小学校）'!$E$3:$G$69,3,FALSE)&gt;0,VLOOKUP($G21,'oppシート問い（小学校）'!$E$3:$G$69,3,FALSE),""))</f>
        <v/>
      </c>
      <c r="K21" s="15"/>
      <c r="S21" s="22"/>
      <c r="T21" s="22"/>
      <c r="U21" s="22"/>
      <c r="V21" s="22"/>
      <c r="W21" s="22"/>
      <c r="X21" s="22"/>
      <c r="Y21" s="22"/>
      <c r="Z21" s="22"/>
      <c r="AA21" s="22"/>
      <c r="AB21" s="22"/>
      <c r="AC21" s="22"/>
      <c r="AD21" s="22"/>
      <c r="AE21" s="22"/>
      <c r="AF21" s="22"/>
      <c r="AG21" s="22"/>
      <c r="AH21" s="22"/>
      <c r="AI21" s="22"/>
    </row>
    <row r="22" spans="2:35">
      <c r="S22" s="22"/>
      <c r="T22" s="22"/>
      <c r="U22" s="22"/>
      <c r="V22" s="22"/>
      <c r="W22" s="22"/>
      <c r="X22" s="22"/>
      <c r="Y22" s="22"/>
      <c r="Z22" s="22"/>
      <c r="AA22" s="22"/>
      <c r="AB22" s="22"/>
      <c r="AC22" s="22"/>
      <c r="AD22" s="22"/>
      <c r="AE22" s="22"/>
      <c r="AF22" s="22"/>
      <c r="AG22" s="22"/>
      <c r="AH22" s="22"/>
      <c r="AI22" s="22"/>
    </row>
    <row r="23" spans="2:35">
      <c r="S23" s="22"/>
      <c r="T23" s="22"/>
      <c r="U23" s="22"/>
      <c r="V23" s="22"/>
      <c r="W23" s="22"/>
      <c r="X23" s="22"/>
      <c r="Y23" s="22"/>
      <c r="Z23" s="22"/>
      <c r="AA23" s="22"/>
      <c r="AB23" s="22"/>
      <c r="AC23" s="22"/>
      <c r="AD23" s="22"/>
      <c r="AE23" s="22"/>
      <c r="AF23" s="22"/>
      <c r="AG23" s="22"/>
      <c r="AH23" s="22"/>
      <c r="AI23" s="22"/>
    </row>
    <row r="24" spans="2:35">
      <c r="S24" s="22"/>
      <c r="T24" s="22"/>
      <c r="U24" s="22"/>
      <c r="V24" s="22"/>
      <c r="W24" s="22"/>
      <c r="X24" s="22"/>
      <c r="Y24" s="22"/>
      <c r="Z24" s="22"/>
      <c r="AA24" s="22"/>
      <c r="AB24" s="22"/>
      <c r="AC24" s="22"/>
      <c r="AD24" s="22"/>
      <c r="AE24" s="22"/>
      <c r="AF24" s="22"/>
      <c r="AG24" s="22"/>
      <c r="AH24" s="22"/>
      <c r="AI24" s="22"/>
    </row>
    <row r="25" spans="2:35">
      <c r="S25" s="22"/>
      <c r="T25" s="22"/>
      <c r="U25" s="22"/>
      <c r="V25" s="22"/>
      <c r="W25" s="22"/>
      <c r="X25" s="22"/>
      <c r="Y25" s="22"/>
      <c r="Z25" s="22"/>
      <c r="AA25" s="22"/>
      <c r="AB25" s="22"/>
      <c r="AC25" s="22"/>
      <c r="AD25" s="22"/>
      <c r="AE25" s="22"/>
      <c r="AF25" s="22"/>
      <c r="AG25" s="22"/>
      <c r="AH25" s="22"/>
      <c r="AI25" s="22"/>
    </row>
  </sheetData>
  <sheetProtection selectLockedCells="1"/>
  <mergeCells count="5">
    <mergeCell ref="T5:AI5"/>
    <mergeCell ref="B6:B21"/>
    <mergeCell ref="B2:F2"/>
    <mergeCell ref="H2:I2"/>
    <mergeCell ref="C6:C21"/>
  </mergeCells>
  <phoneticPr fontId="4"/>
  <dataValidations count="2">
    <dataValidation type="list" allowBlank="1" showInputMessage="1" showErrorMessage="1" sqref="G2">
      <formula1>$F$6:$F$21</formula1>
    </dataValidation>
    <dataValidation type="list" allowBlank="1" showInputMessage="1" showErrorMessage="1" sqref="B6:B21">
      <formula1>$Q$6:$Q$9</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5:P29"/>
  <sheetViews>
    <sheetView view="pageBreakPreview" topLeftCell="A51" zoomScaleNormal="100" zoomScaleSheetLayoutView="100" workbookViewId="0">
      <selection activeCell="H64" sqref="H64"/>
    </sheetView>
  </sheetViews>
  <sheetFormatPr defaultRowHeight="18.75"/>
  <cols>
    <col min="2" max="2" width="5.125" customWidth="1"/>
    <col min="3" max="3" width="10" bestFit="1" customWidth="1"/>
    <col min="5" max="6" width="10.375" customWidth="1"/>
    <col min="10" max="11" width="10.25" customWidth="1"/>
  </cols>
  <sheetData>
    <row r="5" spans="3:16" ht="33.75" customHeight="1">
      <c r="C5" s="9" t="str">
        <f>IF(VLOOKUP("○",基礎データ!$E$6:$J$21,6,FALSE)="","","問い１  ")</f>
        <v/>
      </c>
      <c r="D5" s="80" t="str">
        <f>VLOOKUP("○",基礎データ!$E$6:$J$21,5,FALSE)</f>
        <v>花がさいたあと、植物はどのようにそだっているか、せつめいしましょう。</v>
      </c>
      <c r="E5" s="81"/>
      <c r="F5" s="81"/>
      <c r="H5" s="9" t="str">
        <f>$C$5</f>
        <v/>
      </c>
      <c r="I5" s="80" t="str">
        <f>$D$5</f>
        <v>花がさいたあと、植物はどのようにそだっているか、せつめいしましょう。</v>
      </c>
      <c r="J5" s="81"/>
      <c r="K5" s="81"/>
    </row>
    <row r="9" spans="3:16" ht="33.75" customHeight="1">
      <c r="C9" s="9" t="str">
        <f>IF(VLOOKUP("○",基礎データ!$E$6:$J$21,6,FALSE)="","","問い2  ")</f>
        <v/>
      </c>
      <c r="D9" s="80" t="str">
        <f>VLOOKUP("○",基礎データ!$E$6:$J$21,6,FALSE)</f>
        <v/>
      </c>
      <c r="E9" s="81"/>
      <c r="F9" s="81"/>
      <c r="H9" s="9" t="str">
        <f>$C$9</f>
        <v/>
      </c>
      <c r="I9" s="80" t="str">
        <f>$D$9</f>
        <v/>
      </c>
      <c r="J9" s="81"/>
      <c r="K9" s="81"/>
      <c r="O9" s="79" t="str">
        <f>VLOOKUP("○",基礎データ!$E$6:$J$21,3,FALSE)</f>
        <v>植物をそだてよう（４）花がさいたあと</v>
      </c>
      <c r="P9" s="79"/>
    </row>
    <row r="11" spans="3:16" ht="26.25" customHeight="1"/>
    <row r="28" spans="3:6" ht="6.75" customHeight="1"/>
    <row r="29" spans="3:6" ht="24">
      <c r="C29" s="8" t="s">
        <v>11</v>
      </c>
      <c r="D29" s="79" t="str">
        <f>$O$9</f>
        <v>植物をそだてよう（４）花がさいたあと</v>
      </c>
      <c r="E29" s="79"/>
      <c r="F29" s="8" t="s">
        <v>12</v>
      </c>
    </row>
  </sheetData>
  <mergeCells count="6">
    <mergeCell ref="O9:P9"/>
    <mergeCell ref="D29:E29"/>
    <mergeCell ref="D5:F5"/>
    <mergeCell ref="I5:K5"/>
    <mergeCell ref="D9:F9"/>
    <mergeCell ref="I9:K9"/>
  </mergeCells>
  <phoneticPr fontId="4"/>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5:P29"/>
  <sheetViews>
    <sheetView view="pageBreakPreview" topLeftCell="A51" zoomScaleNormal="100" zoomScaleSheetLayoutView="100" workbookViewId="0">
      <selection activeCell="K67" sqref="K67"/>
    </sheetView>
  </sheetViews>
  <sheetFormatPr defaultRowHeight="18.75"/>
  <cols>
    <col min="2" max="2" width="5.125" customWidth="1"/>
    <col min="3" max="3" width="10" bestFit="1" customWidth="1"/>
    <col min="5" max="6" width="10.375" customWidth="1"/>
    <col min="10" max="11" width="10.25" customWidth="1"/>
  </cols>
  <sheetData>
    <row r="5" spans="3:16" ht="33.75" customHeight="1">
      <c r="C5" s="9" t="str">
        <f>IF(VLOOKUP("○",基礎データ!$E$6:$J$21,6,FALSE)="","","問い１  ")</f>
        <v/>
      </c>
      <c r="D5" s="80" t="str">
        <f>VLOOKUP("○",基礎データ!$E$6:$J$21,5,FALSE)</f>
        <v>花がさいたあと、植物はどのようにそだっているか、せつめいしましょう。</v>
      </c>
      <c r="E5" s="81"/>
      <c r="F5" s="81"/>
      <c r="H5" s="9" t="str">
        <f>$C$5</f>
        <v/>
      </c>
      <c r="I5" s="80" t="str">
        <f>$D$5</f>
        <v>花がさいたあと、植物はどのようにそだっているか、せつめいしましょう。</v>
      </c>
      <c r="J5" s="81"/>
      <c r="K5" s="81"/>
    </row>
    <row r="9" spans="3:16" ht="33.75" customHeight="1">
      <c r="C9" s="9" t="str">
        <f>IF(VLOOKUP("○",基礎データ!$E$6:$J$21,6,FALSE)="","","問い2  ")</f>
        <v/>
      </c>
      <c r="D9" s="80" t="str">
        <f>VLOOKUP("○",基礎データ!$E$6:$J$21,6,FALSE)</f>
        <v/>
      </c>
      <c r="E9" s="81"/>
      <c r="F9" s="81"/>
      <c r="H9" s="9" t="str">
        <f>$C$9</f>
        <v/>
      </c>
      <c r="I9" s="80" t="str">
        <f>$D$9</f>
        <v/>
      </c>
      <c r="J9" s="81"/>
      <c r="K9" s="81"/>
      <c r="O9" s="79" t="str">
        <f>VLOOKUP("○",基礎データ!$E$6:$J$21,3,FALSE)</f>
        <v>植物をそだてよう（４）花がさいたあと</v>
      </c>
      <c r="P9" s="79"/>
    </row>
    <row r="11" spans="3:16" ht="26.25" customHeight="1"/>
    <row r="28" spans="3:6" ht="6.75" customHeight="1"/>
    <row r="29" spans="3:6" ht="24">
      <c r="C29" s="8" t="s">
        <v>11</v>
      </c>
      <c r="D29" s="79" t="str">
        <f>$O$9</f>
        <v>植物をそだてよう（４）花がさいたあと</v>
      </c>
      <c r="E29" s="79"/>
      <c r="F29" s="8" t="s">
        <v>12</v>
      </c>
    </row>
  </sheetData>
  <mergeCells count="6">
    <mergeCell ref="O9:P9"/>
    <mergeCell ref="D29:E29"/>
    <mergeCell ref="D5:F5"/>
    <mergeCell ref="I5:K5"/>
    <mergeCell ref="D9:F9"/>
    <mergeCell ref="I9:K9"/>
  </mergeCells>
  <phoneticPr fontId="4"/>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5:P29"/>
  <sheetViews>
    <sheetView view="pageBreakPreview" topLeftCell="A51" zoomScaleNormal="100" zoomScaleSheetLayoutView="100" workbookViewId="0">
      <selection activeCell="H64" sqref="H64"/>
    </sheetView>
  </sheetViews>
  <sheetFormatPr defaultRowHeight="18.75"/>
  <cols>
    <col min="2" max="2" width="5.125" customWidth="1"/>
    <col min="3" max="3" width="10" bestFit="1" customWidth="1"/>
    <col min="5" max="6" width="10.375" customWidth="1"/>
    <col min="10" max="11" width="10.25" customWidth="1"/>
  </cols>
  <sheetData>
    <row r="5" spans="3:16" ht="33.75" customHeight="1">
      <c r="C5" s="9" t="str">
        <f>IF(VLOOKUP("○",基礎データ!$E$6:$J$21,6,FALSE)="","","問い１  ")</f>
        <v/>
      </c>
      <c r="D5" s="80" t="str">
        <f>VLOOKUP("○",基礎データ!$E$6:$J$21,5,FALSE)</f>
        <v>花がさいたあと、植物はどのようにそだっているか、せつめいしましょう。</v>
      </c>
      <c r="E5" s="81"/>
      <c r="F5" s="81"/>
      <c r="H5" s="9" t="str">
        <f>$C$5</f>
        <v/>
      </c>
      <c r="I5" s="80" t="str">
        <f>$D$5</f>
        <v>花がさいたあと、植物はどのようにそだっているか、せつめいしましょう。</v>
      </c>
      <c r="J5" s="81"/>
      <c r="K5" s="81"/>
    </row>
    <row r="9" spans="3:16" ht="33.75" customHeight="1">
      <c r="C9" s="9" t="str">
        <f>IF(VLOOKUP("○",基礎データ!$E$6:$J$21,6,FALSE)="","","問い2  ")</f>
        <v/>
      </c>
      <c r="D9" s="80" t="str">
        <f>VLOOKUP("○",基礎データ!$E$6:$J$21,6,FALSE)</f>
        <v/>
      </c>
      <c r="E9" s="81"/>
      <c r="F9" s="81"/>
      <c r="H9" s="9" t="str">
        <f>$C$9</f>
        <v/>
      </c>
      <c r="I9" s="80" t="str">
        <f>$D$9</f>
        <v/>
      </c>
      <c r="J9" s="81"/>
      <c r="K9" s="81"/>
      <c r="O9" s="79" t="str">
        <f>VLOOKUP("○",基礎データ!$E$6:$J$21,3,FALSE)</f>
        <v>植物をそだてよう（４）花がさいたあと</v>
      </c>
      <c r="P9" s="79"/>
    </row>
    <row r="11" spans="3:16" ht="26.25" customHeight="1"/>
    <row r="28" spans="3:6" ht="6.75" customHeight="1"/>
    <row r="29" spans="3:6" ht="24">
      <c r="C29" s="8" t="s">
        <v>11</v>
      </c>
      <c r="D29" s="79" t="str">
        <f>$O$9</f>
        <v>植物をそだてよう（４）花がさいたあと</v>
      </c>
      <c r="E29" s="79"/>
      <c r="F29" s="8" t="s">
        <v>12</v>
      </c>
    </row>
  </sheetData>
  <mergeCells count="6">
    <mergeCell ref="O9:P9"/>
    <mergeCell ref="D29:E29"/>
    <mergeCell ref="D5:F5"/>
    <mergeCell ref="I5:K5"/>
    <mergeCell ref="D9:F9"/>
    <mergeCell ref="I9:K9"/>
  </mergeCells>
  <phoneticPr fontId="4"/>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65"/>
  <sheetViews>
    <sheetView view="pageBreakPreview" zoomScale="112" zoomScaleNormal="100" zoomScaleSheetLayoutView="112" workbookViewId="0">
      <selection activeCell="E3" sqref="E3"/>
    </sheetView>
  </sheetViews>
  <sheetFormatPr defaultColWidth="9" defaultRowHeight="18.75"/>
  <cols>
    <col min="1" max="1" width="9" style="4"/>
    <col min="2" max="2" width="4.875" style="4" customWidth="1"/>
    <col min="3" max="3" width="6.5" style="4" customWidth="1"/>
    <col min="4" max="4" width="5" style="2" customWidth="1"/>
    <col min="5" max="5" width="42.125" style="4" customWidth="1"/>
    <col min="6" max="6" width="81.875" style="4" customWidth="1"/>
    <col min="7" max="7" width="50" style="4" customWidth="1"/>
    <col min="8" max="10" width="9" style="4"/>
    <col min="11" max="11" width="58" style="4" customWidth="1"/>
    <col min="12" max="16384" width="9" style="4"/>
  </cols>
  <sheetData>
    <row r="1" spans="1:8" ht="34.5" customHeight="1">
      <c r="B1" s="1" t="s">
        <v>2</v>
      </c>
      <c r="C1" s="1"/>
      <c r="E1" s="3" t="s">
        <v>16</v>
      </c>
      <c r="F1" s="4" t="s">
        <v>3</v>
      </c>
    </row>
    <row r="2" spans="1:8" ht="19.5" thickBot="1">
      <c r="B2" s="39" t="s">
        <v>17</v>
      </c>
      <c r="C2" s="39"/>
      <c r="D2" s="40" t="s">
        <v>4</v>
      </c>
      <c r="E2" s="13" t="s">
        <v>5</v>
      </c>
      <c r="F2" s="13" t="s">
        <v>6</v>
      </c>
      <c r="G2" s="13" t="s">
        <v>7</v>
      </c>
    </row>
    <row r="3" spans="1:8" ht="27" customHeight="1" thickTop="1">
      <c r="A3" s="4">
        <f>$B3*100+$D3</f>
        <v>301</v>
      </c>
      <c r="B3" s="41">
        <v>3</v>
      </c>
      <c r="C3" s="41"/>
      <c r="D3" s="42">
        <v>1</v>
      </c>
      <c r="E3" s="43" t="s">
        <v>18</v>
      </c>
      <c r="F3" s="44" t="s">
        <v>19</v>
      </c>
      <c r="G3" s="45"/>
      <c r="H3" s="4">
        <f>$B3*100+$D3</f>
        <v>301</v>
      </c>
    </row>
    <row r="4" spans="1:8" ht="27" customHeight="1">
      <c r="A4" s="4">
        <f t="shared" ref="A4:A64" si="0">$B4*100+$D4</f>
        <v>302</v>
      </c>
      <c r="B4" s="46">
        <v>3</v>
      </c>
      <c r="C4" s="46"/>
      <c r="D4" s="47">
        <v>2</v>
      </c>
      <c r="E4" s="48" t="s">
        <v>20</v>
      </c>
      <c r="F4" s="47" t="s">
        <v>21</v>
      </c>
      <c r="G4" s="5"/>
      <c r="H4" s="4">
        <f t="shared" ref="H4:H64" si="1">$B4*100+$D4</f>
        <v>302</v>
      </c>
    </row>
    <row r="5" spans="1:8" ht="27" customHeight="1">
      <c r="A5" s="4">
        <f t="shared" si="0"/>
        <v>303</v>
      </c>
      <c r="B5" s="46">
        <v>3</v>
      </c>
      <c r="C5" s="46"/>
      <c r="D5" s="47">
        <v>3</v>
      </c>
      <c r="E5" s="48" t="s">
        <v>22</v>
      </c>
      <c r="F5" s="58" t="s">
        <v>23</v>
      </c>
      <c r="G5" s="5"/>
      <c r="H5" s="4">
        <f t="shared" si="1"/>
        <v>303</v>
      </c>
    </row>
    <row r="6" spans="1:8" ht="27" customHeight="1">
      <c r="A6" s="4">
        <f t="shared" si="0"/>
        <v>304</v>
      </c>
      <c r="B6" s="46">
        <v>3</v>
      </c>
      <c r="C6" s="46"/>
      <c r="D6" s="47">
        <v>4</v>
      </c>
      <c r="E6" s="48" t="s">
        <v>24</v>
      </c>
      <c r="F6" s="47" t="s">
        <v>25</v>
      </c>
      <c r="G6" s="5"/>
      <c r="H6" s="4">
        <f t="shared" si="1"/>
        <v>304</v>
      </c>
    </row>
    <row r="7" spans="1:8" ht="48" customHeight="1">
      <c r="A7" s="4">
        <f t="shared" si="0"/>
        <v>305</v>
      </c>
      <c r="B7" s="46">
        <v>3</v>
      </c>
      <c r="C7" s="46"/>
      <c r="D7" s="47">
        <v>5</v>
      </c>
      <c r="E7" s="48" t="s">
        <v>26</v>
      </c>
      <c r="F7" s="49" t="s">
        <v>27</v>
      </c>
      <c r="G7" s="5"/>
      <c r="H7" s="4">
        <f t="shared" si="1"/>
        <v>305</v>
      </c>
    </row>
    <row r="8" spans="1:8" ht="27" customHeight="1">
      <c r="A8" s="4">
        <f t="shared" si="0"/>
        <v>306</v>
      </c>
      <c r="B8" s="46">
        <v>3</v>
      </c>
      <c r="C8" s="46"/>
      <c r="D8" s="47">
        <v>6</v>
      </c>
      <c r="E8" s="48" t="s">
        <v>28</v>
      </c>
      <c r="F8" s="47" t="s">
        <v>29</v>
      </c>
      <c r="G8" s="5"/>
      <c r="H8" s="4">
        <f t="shared" si="1"/>
        <v>306</v>
      </c>
    </row>
    <row r="9" spans="1:8" ht="33.6" customHeight="1">
      <c r="A9" s="4">
        <f t="shared" si="0"/>
        <v>307</v>
      </c>
      <c r="B9" s="46">
        <v>3</v>
      </c>
      <c r="C9" s="46"/>
      <c r="D9" s="47">
        <v>7</v>
      </c>
      <c r="E9" s="48" t="s">
        <v>30</v>
      </c>
      <c r="F9" s="49" t="s">
        <v>31</v>
      </c>
      <c r="G9" s="5"/>
      <c r="H9" s="4">
        <f t="shared" si="1"/>
        <v>307</v>
      </c>
    </row>
    <row r="10" spans="1:8" ht="36.6" customHeight="1">
      <c r="A10" s="4">
        <f t="shared" si="0"/>
        <v>308</v>
      </c>
      <c r="B10" s="46">
        <v>3</v>
      </c>
      <c r="C10" s="46"/>
      <c r="D10" s="47">
        <v>8</v>
      </c>
      <c r="E10" s="48" t="s">
        <v>32</v>
      </c>
      <c r="F10" s="49" t="s">
        <v>33</v>
      </c>
      <c r="G10" s="5"/>
      <c r="H10" s="4">
        <f t="shared" si="1"/>
        <v>308</v>
      </c>
    </row>
    <row r="11" spans="1:8" ht="27" customHeight="1">
      <c r="A11" s="4">
        <f t="shared" si="0"/>
        <v>309</v>
      </c>
      <c r="B11" s="46">
        <v>3</v>
      </c>
      <c r="C11" s="46"/>
      <c r="D11" s="47">
        <v>9</v>
      </c>
      <c r="E11" s="48" t="s">
        <v>34</v>
      </c>
      <c r="F11" s="47" t="s">
        <v>35</v>
      </c>
      <c r="G11" s="5"/>
      <c r="H11" s="4">
        <f t="shared" si="1"/>
        <v>309</v>
      </c>
    </row>
    <row r="12" spans="1:8" ht="34.9" customHeight="1">
      <c r="A12" s="4">
        <f t="shared" si="0"/>
        <v>310</v>
      </c>
      <c r="B12" s="46">
        <v>3</v>
      </c>
      <c r="C12" s="46"/>
      <c r="D12" s="47">
        <v>10</v>
      </c>
      <c r="E12" s="48" t="s">
        <v>36</v>
      </c>
      <c r="F12" s="49" t="s">
        <v>37</v>
      </c>
      <c r="G12" s="5"/>
      <c r="H12" s="4">
        <f t="shared" si="1"/>
        <v>310</v>
      </c>
    </row>
    <row r="13" spans="1:8" ht="73.5" customHeight="1">
      <c r="A13" s="4">
        <f t="shared" si="0"/>
        <v>311</v>
      </c>
      <c r="B13" s="46">
        <v>3</v>
      </c>
      <c r="C13" s="46"/>
      <c r="D13" s="47">
        <v>11</v>
      </c>
      <c r="E13" s="48" t="s">
        <v>38</v>
      </c>
      <c r="F13" s="49" t="s">
        <v>39</v>
      </c>
      <c r="G13" s="5"/>
      <c r="H13" s="4">
        <f t="shared" si="1"/>
        <v>311</v>
      </c>
    </row>
    <row r="14" spans="1:8" ht="27" customHeight="1">
      <c r="A14" s="4">
        <f t="shared" si="0"/>
        <v>312</v>
      </c>
      <c r="B14" s="46">
        <v>3</v>
      </c>
      <c r="C14" s="46"/>
      <c r="D14" s="47">
        <v>12</v>
      </c>
      <c r="E14" s="48" t="s">
        <v>40</v>
      </c>
      <c r="F14" s="49" t="s">
        <v>41</v>
      </c>
      <c r="G14" s="5"/>
      <c r="H14" s="4">
        <f t="shared" si="1"/>
        <v>312</v>
      </c>
    </row>
    <row r="15" spans="1:8" ht="27" customHeight="1">
      <c r="A15" s="4">
        <f t="shared" si="0"/>
        <v>313</v>
      </c>
      <c r="B15" s="46">
        <v>3</v>
      </c>
      <c r="C15" s="46"/>
      <c r="D15" s="47">
        <v>13</v>
      </c>
      <c r="E15" s="48" t="s">
        <v>42</v>
      </c>
      <c r="F15" s="49" t="s">
        <v>43</v>
      </c>
      <c r="G15" s="5"/>
      <c r="H15" s="4">
        <f t="shared" si="1"/>
        <v>313</v>
      </c>
    </row>
    <row r="16" spans="1:8" ht="27" customHeight="1">
      <c r="A16" s="4">
        <f t="shared" si="0"/>
        <v>300</v>
      </c>
      <c r="B16" s="46">
        <v>3</v>
      </c>
      <c r="C16" s="46"/>
      <c r="D16" s="47"/>
      <c r="E16" s="48"/>
      <c r="F16" s="49"/>
      <c r="G16" s="5"/>
      <c r="H16" s="4">
        <f t="shared" si="1"/>
        <v>300</v>
      </c>
    </row>
    <row r="17" spans="1:8" ht="27" customHeight="1">
      <c r="A17" s="4">
        <f t="shared" si="0"/>
        <v>300</v>
      </c>
      <c r="B17" s="46">
        <v>3</v>
      </c>
      <c r="C17" s="46"/>
      <c r="D17" s="47"/>
      <c r="E17" s="48"/>
      <c r="F17" s="49"/>
      <c r="G17" s="5"/>
      <c r="H17" s="4">
        <f t="shared" si="1"/>
        <v>300</v>
      </c>
    </row>
    <row r="18" spans="1:8" ht="27" customHeight="1" thickBot="1">
      <c r="A18" s="4">
        <f t="shared" si="0"/>
        <v>300</v>
      </c>
      <c r="B18" s="59">
        <v>3</v>
      </c>
      <c r="C18" s="50"/>
      <c r="D18" s="51"/>
      <c r="E18" s="52"/>
      <c r="F18" s="53"/>
      <c r="G18" s="6"/>
      <c r="H18" s="4">
        <f t="shared" si="1"/>
        <v>300</v>
      </c>
    </row>
    <row r="19" spans="1:8" ht="27" customHeight="1" thickTop="1">
      <c r="A19" s="4">
        <f t="shared" si="0"/>
        <v>401</v>
      </c>
      <c r="B19" s="41">
        <v>4</v>
      </c>
      <c r="C19" s="41"/>
      <c r="D19" s="42">
        <v>1</v>
      </c>
      <c r="E19" s="54" t="s">
        <v>44</v>
      </c>
      <c r="F19" s="42" t="s">
        <v>45</v>
      </c>
      <c r="G19" s="45"/>
      <c r="H19" s="4">
        <f t="shared" si="1"/>
        <v>401</v>
      </c>
    </row>
    <row r="20" spans="1:8" ht="37.9" customHeight="1">
      <c r="A20" s="4">
        <f t="shared" si="0"/>
        <v>402</v>
      </c>
      <c r="B20" s="46">
        <v>4</v>
      </c>
      <c r="C20" s="46"/>
      <c r="D20" s="47">
        <v>2</v>
      </c>
      <c r="E20" s="55" t="s">
        <v>46</v>
      </c>
      <c r="F20" s="49" t="s">
        <v>47</v>
      </c>
      <c r="G20" s="5"/>
      <c r="H20" s="4">
        <f t="shared" si="1"/>
        <v>402</v>
      </c>
    </row>
    <row r="21" spans="1:8" ht="48" customHeight="1">
      <c r="A21" s="4">
        <f t="shared" si="0"/>
        <v>403</v>
      </c>
      <c r="B21" s="46">
        <v>4</v>
      </c>
      <c r="C21" s="46"/>
      <c r="D21" s="47">
        <v>3</v>
      </c>
      <c r="E21" s="55" t="s">
        <v>48</v>
      </c>
      <c r="F21" s="49" t="s">
        <v>49</v>
      </c>
      <c r="G21" s="5"/>
      <c r="H21" s="4">
        <f t="shared" si="1"/>
        <v>403</v>
      </c>
    </row>
    <row r="22" spans="1:8" ht="27" customHeight="1">
      <c r="A22" s="4">
        <f t="shared" si="0"/>
        <v>404</v>
      </c>
      <c r="B22" s="46">
        <v>4</v>
      </c>
      <c r="C22" s="46"/>
      <c r="D22" s="47">
        <v>4</v>
      </c>
      <c r="E22" s="55" t="s">
        <v>50</v>
      </c>
      <c r="F22" s="49" t="s">
        <v>51</v>
      </c>
      <c r="G22" s="5"/>
      <c r="H22" s="4">
        <f t="shared" si="1"/>
        <v>404</v>
      </c>
    </row>
    <row r="23" spans="1:8" ht="27" customHeight="1">
      <c r="A23" s="4">
        <f t="shared" si="0"/>
        <v>405</v>
      </c>
      <c r="B23" s="46">
        <v>4</v>
      </c>
      <c r="C23" s="46"/>
      <c r="D23" s="47">
        <v>5</v>
      </c>
      <c r="E23" s="55" t="s">
        <v>52</v>
      </c>
      <c r="F23" s="47" t="s">
        <v>53</v>
      </c>
      <c r="G23" s="5"/>
      <c r="H23" s="4">
        <f t="shared" si="1"/>
        <v>405</v>
      </c>
    </row>
    <row r="24" spans="1:8" ht="27" customHeight="1">
      <c r="A24" s="4">
        <f t="shared" si="0"/>
        <v>406</v>
      </c>
      <c r="B24" s="46">
        <v>4</v>
      </c>
      <c r="C24" s="46"/>
      <c r="D24" s="47">
        <v>6</v>
      </c>
      <c r="E24" s="55" t="s">
        <v>54</v>
      </c>
      <c r="F24" s="47" t="s">
        <v>55</v>
      </c>
      <c r="G24" s="5"/>
      <c r="H24" s="4">
        <f t="shared" si="1"/>
        <v>406</v>
      </c>
    </row>
    <row r="25" spans="1:8" ht="27" customHeight="1">
      <c r="A25" s="4">
        <f t="shared" si="0"/>
        <v>407</v>
      </c>
      <c r="B25" s="46">
        <v>4</v>
      </c>
      <c r="C25" s="46"/>
      <c r="D25" s="47">
        <v>7</v>
      </c>
      <c r="E25" s="55" t="s">
        <v>56</v>
      </c>
      <c r="F25" s="49" t="s">
        <v>57</v>
      </c>
      <c r="G25" s="5"/>
      <c r="H25" s="4">
        <f t="shared" si="1"/>
        <v>407</v>
      </c>
    </row>
    <row r="26" spans="1:8" ht="27" customHeight="1">
      <c r="A26" s="4">
        <f t="shared" si="0"/>
        <v>408</v>
      </c>
      <c r="B26" s="46">
        <v>4</v>
      </c>
      <c r="C26" s="46"/>
      <c r="D26" s="47">
        <v>8</v>
      </c>
      <c r="E26" s="55" t="s">
        <v>58</v>
      </c>
      <c r="F26" s="49" t="s">
        <v>59</v>
      </c>
      <c r="G26" s="5"/>
      <c r="H26" s="4">
        <f t="shared" si="1"/>
        <v>408</v>
      </c>
    </row>
    <row r="27" spans="1:8" ht="27" customHeight="1">
      <c r="A27" s="4">
        <f t="shared" si="0"/>
        <v>409</v>
      </c>
      <c r="B27" s="46">
        <v>4</v>
      </c>
      <c r="C27" s="46"/>
      <c r="D27" s="47">
        <v>9</v>
      </c>
      <c r="E27" s="55" t="s">
        <v>60</v>
      </c>
      <c r="F27" s="49" t="s">
        <v>61</v>
      </c>
      <c r="G27" s="5"/>
      <c r="H27" s="4">
        <f t="shared" si="1"/>
        <v>409</v>
      </c>
    </row>
    <row r="28" spans="1:8" ht="27" customHeight="1">
      <c r="A28" s="4">
        <f t="shared" si="0"/>
        <v>410</v>
      </c>
      <c r="B28" s="46">
        <v>4</v>
      </c>
      <c r="C28" s="46"/>
      <c r="D28" s="47">
        <v>10</v>
      </c>
      <c r="E28" s="55" t="s">
        <v>62</v>
      </c>
      <c r="F28" s="49" t="s">
        <v>63</v>
      </c>
      <c r="G28" s="5"/>
      <c r="H28" s="4">
        <f t="shared" si="1"/>
        <v>410</v>
      </c>
    </row>
    <row r="29" spans="1:8" ht="39" customHeight="1">
      <c r="A29" s="4">
        <f t="shared" si="0"/>
        <v>411</v>
      </c>
      <c r="B29" s="46">
        <v>4</v>
      </c>
      <c r="C29" s="46"/>
      <c r="D29" s="47">
        <v>11</v>
      </c>
      <c r="E29" s="55" t="s">
        <v>64</v>
      </c>
      <c r="F29" s="49" t="s">
        <v>65</v>
      </c>
      <c r="G29" s="7"/>
      <c r="H29" s="4">
        <f t="shared" si="1"/>
        <v>411</v>
      </c>
    </row>
    <row r="30" spans="1:8" ht="39" customHeight="1">
      <c r="A30" s="4">
        <f t="shared" si="0"/>
        <v>412</v>
      </c>
      <c r="B30" s="46">
        <v>4</v>
      </c>
      <c r="C30" s="46"/>
      <c r="D30" s="47">
        <v>12</v>
      </c>
      <c r="E30" s="55" t="s">
        <v>66</v>
      </c>
      <c r="F30" s="49" t="s">
        <v>67</v>
      </c>
      <c r="G30" s="7"/>
      <c r="H30" s="4">
        <f t="shared" si="1"/>
        <v>412</v>
      </c>
    </row>
    <row r="31" spans="1:8" ht="39" customHeight="1">
      <c r="A31" s="4">
        <f t="shared" si="0"/>
        <v>413</v>
      </c>
      <c r="B31" s="46">
        <v>4</v>
      </c>
      <c r="C31" s="46"/>
      <c r="D31" s="47">
        <v>13</v>
      </c>
      <c r="E31" s="55" t="s">
        <v>68</v>
      </c>
      <c r="F31" s="47" t="s">
        <v>69</v>
      </c>
      <c r="G31" s="7"/>
      <c r="H31" s="4">
        <f t="shared" si="1"/>
        <v>413</v>
      </c>
    </row>
    <row r="32" spans="1:8" ht="27" customHeight="1">
      <c r="A32" s="4">
        <f t="shared" si="0"/>
        <v>414</v>
      </c>
      <c r="B32" s="46">
        <v>4</v>
      </c>
      <c r="C32" s="46"/>
      <c r="D32" s="47">
        <v>14</v>
      </c>
      <c r="E32" s="55" t="s">
        <v>70</v>
      </c>
      <c r="F32" s="49" t="s">
        <v>71</v>
      </c>
      <c r="G32" s="5"/>
      <c r="H32" s="4">
        <f t="shared" si="1"/>
        <v>414</v>
      </c>
    </row>
    <row r="33" spans="1:8" ht="27" customHeight="1">
      <c r="A33" s="4">
        <f t="shared" si="0"/>
        <v>415</v>
      </c>
      <c r="B33" s="46">
        <v>4</v>
      </c>
      <c r="C33" s="46"/>
      <c r="D33" s="47">
        <v>15</v>
      </c>
      <c r="E33" s="55" t="s">
        <v>72</v>
      </c>
      <c r="F33" s="49" t="s">
        <v>73</v>
      </c>
      <c r="G33" s="5"/>
      <c r="H33" s="4">
        <f t="shared" si="1"/>
        <v>415</v>
      </c>
    </row>
    <row r="34" spans="1:8" ht="53.25" customHeight="1" thickBot="1">
      <c r="A34" s="4">
        <f t="shared" si="0"/>
        <v>416</v>
      </c>
      <c r="B34" s="50">
        <v>4</v>
      </c>
      <c r="C34" s="50"/>
      <c r="D34" s="51">
        <v>16</v>
      </c>
      <c r="E34" s="56" t="s">
        <v>74</v>
      </c>
      <c r="F34" s="53" t="s">
        <v>75</v>
      </c>
      <c r="G34" s="6"/>
      <c r="H34" s="4">
        <f t="shared" si="1"/>
        <v>416</v>
      </c>
    </row>
    <row r="35" spans="1:8" ht="27" customHeight="1" thickTop="1">
      <c r="A35" s="4">
        <f t="shared" si="0"/>
        <v>501</v>
      </c>
      <c r="B35" s="41">
        <v>5</v>
      </c>
      <c r="C35" s="41"/>
      <c r="D35" s="42">
        <v>1</v>
      </c>
      <c r="E35" s="43" t="s">
        <v>76</v>
      </c>
      <c r="F35" s="57" t="s">
        <v>77</v>
      </c>
      <c r="G35" s="45"/>
      <c r="H35" s="4">
        <f t="shared" si="1"/>
        <v>501</v>
      </c>
    </row>
    <row r="36" spans="1:8" ht="27" customHeight="1">
      <c r="A36" s="4">
        <f t="shared" si="0"/>
        <v>502</v>
      </c>
      <c r="B36" s="46">
        <v>5</v>
      </c>
      <c r="C36" s="46"/>
      <c r="D36" s="47">
        <v>2</v>
      </c>
      <c r="E36" s="48" t="s">
        <v>78</v>
      </c>
      <c r="F36" s="49" t="s">
        <v>79</v>
      </c>
      <c r="G36" s="5"/>
      <c r="H36" s="4">
        <f t="shared" si="1"/>
        <v>502</v>
      </c>
    </row>
    <row r="37" spans="1:8" ht="27" customHeight="1">
      <c r="A37" s="4">
        <f t="shared" si="0"/>
        <v>503</v>
      </c>
      <c r="B37" s="46">
        <v>5</v>
      </c>
      <c r="C37" s="46"/>
      <c r="D37" s="47">
        <v>3</v>
      </c>
      <c r="E37" s="48" t="s">
        <v>80</v>
      </c>
      <c r="F37" s="49" t="s">
        <v>81</v>
      </c>
      <c r="G37" s="5"/>
      <c r="H37" s="4">
        <f t="shared" si="1"/>
        <v>503</v>
      </c>
    </row>
    <row r="38" spans="1:8" ht="27" customHeight="1">
      <c r="A38" s="4">
        <f t="shared" si="0"/>
        <v>504</v>
      </c>
      <c r="B38" s="46">
        <v>5</v>
      </c>
      <c r="C38" s="46"/>
      <c r="D38" s="47">
        <v>4</v>
      </c>
      <c r="E38" s="48" t="s">
        <v>82</v>
      </c>
      <c r="F38" s="49" t="s">
        <v>83</v>
      </c>
      <c r="G38" s="5"/>
      <c r="H38" s="4">
        <f t="shared" si="1"/>
        <v>504</v>
      </c>
    </row>
    <row r="39" spans="1:8" ht="27" customHeight="1">
      <c r="A39" s="4">
        <f t="shared" si="0"/>
        <v>505</v>
      </c>
      <c r="B39" s="46">
        <v>5</v>
      </c>
      <c r="C39" s="46"/>
      <c r="D39" s="47">
        <v>5</v>
      </c>
      <c r="E39" s="48" t="s">
        <v>84</v>
      </c>
      <c r="F39" s="49" t="s">
        <v>85</v>
      </c>
      <c r="G39" s="5"/>
      <c r="H39" s="4">
        <f t="shared" si="1"/>
        <v>505</v>
      </c>
    </row>
    <row r="40" spans="1:8" ht="27" customHeight="1">
      <c r="A40" s="4">
        <f t="shared" si="0"/>
        <v>506</v>
      </c>
      <c r="B40" s="46">
        <v>5</v>
      </c>
      <c r="C40" s="46"/>
      <c r="D40" s="47">
        <v>6</v>
      </c>
      <c r="E40" s="48" t="s">
        <v>86</v>
      </c>
      <c r="F40" s="49" t="s">
        <v>87</v>
      </c>
      <c r="G40" s="5"/>
      <c r="H40" s="4">
        <f t="shared" si="1"/>
        <v>506</v>
      </c>
    </row>
    <row r="41" spans="1:8" ht="27" customHeight="1">
      <c r="A41" s="4">
        <f t="shared" si="0"/>
        <v>507</v>
      </c>
      <c r="B41" s="46">
        <v>5</v>
      </c>
      <c r="C41" s="46"/>
      <c r="D41" s="47">
        <v>7</v>
      </c>
      <c r="E41" s="48" t="s">
        <v>88</v>
      </c>
      <c r="F41" s="49" t="s">
        <v>89</v>
      </c>
      <c r="G41" s="5"/>
      <c r="H41" s="4">
        <f t="shared" si="1"/>
        <v>507</v>
      </c>
    </row>
    <row r="42" spans="1:8" ht="25.9" customHeight="1">
      <c r="A42" s="4">
        <f t="shared" si="0"/>
        <v>508</v>
      </c>
      <c r="B42" s="46">
        <v>5</v>
      </c>
      <c r="C42" s="46"/>
      <c r="D42" s="47">
        <v>8</v>
      </c>
      <c r="E42" s="48" t="s">
        <v>90</v>
      </c>
      <c r="F42" s="49" t="s">
        <v>91</v>
      </c>
      <c r="G42" s="5"/>
      <c r="H42" s="4">
        <f t="shared" si="1"/>
        <v>508</v>
      </c>
    </row>
    <row r="43" spans="1:8" ht="27" customHeight="1">
      <c r="A43" s="4">
        <f t="shared" si="0"/>
        <v>509</v>
      </c>
      <c r="B43" s="46">
        <v>5</v>
      </c>
      <c r="C43" s="46"/>
      <c r="D43" s="47">
        <v>9</v>
      </c>
      <c r="E43" s="48" t="s">
        <v>92</v>
      </c>
      <c r="F43" s="49" t="s">
        <v>93</v>
      </c>
      <c r="G43" s="5"/>
      <c r="H43" s="4">
        <f t="shared" si="1"/>
        <v>509</v>
      </c>
    </row>
    <row r="44" spans="1:8" ht="27" customHeight="1">
      <c r="A44" s="4">
        <f t="shared" si="0"/>
        <v>510</v>
      </c>
      <c r="B44" s="46">
        <v>5</v>
      </c>
      <c r="C44" s="46"/>
      <c r="D44" s="47">
        <v>10</v>
      </c>
      <c r="E44" s="48" t="s">
        <v>94</v>
      </c>
      <c r="F44" s="49" t="s">
        <v>95</v>
      </c>
      <c r="G44" s="5"/>
      <c r="H44" s="4">
        <f t="shared" si="1"/>
        <v>510</v>
      </c>
    </row>
    <row r="45" spans="1:8" ht="27" customHeight="1">
      <c r="A45" s="4">
        <f t="shared" si="0"/>
        <v>511</v>
      </c>
      <c r="B45" s="46">
        <v>5</v>
      </c>
      <c r="C45" s="60"/>
      <c r="D45" s="61">
        <v>11</v>
      </c>
      <c r="E45" s="62" t="s">
        <v>96</v>
      </c>
      <c r="F45" s="63" t="s">
        <v>97</v>
      </c>
      <c r="G45" s="13"/>
      <c r="H45" s="4">
        <f t="shared" si="1"/>
        <v>511</v>
      </c>
    </row>
    <row r="46" spans="1:8" ht="27" customHeight="1">
      <c r="A46" s="4">
        <f t="shared" si="0"/>
        <v>500</v>
      </c>
      <c r="B46" s="46">
        <v>5</v>
      </c>
      <c r="C46" s="60"/>
      <c r="D46" s="61"/>
      <c r="E46" s="62"/>
      <c r="F46" s="63"/>
      <c r="G46" s="13"/>
      <c r="H46" s="4">
        <f t="shared" si="1"/>
        <v>500</v>
      </c>
    </row>
    <row r="47" spans="1:8" ht="27" customHeight="1">
      <c r="A47" s="4">
        <f t="shared" si="0"/>
        <v>500</v>
      </c>
      <c r="B47" s="46">
        <v>5</v>
      </c>
      <c r="C47" s="60"/>
      <c r="D47" s="61"/>
      <c r="E47" s="62"/>
      <c r="F47" s="63"/>
      <c r="G47" s="13"/>
      <c r="H47" s="4">
        <f t="shared" si="1"/>
        <v>500</v>
      </c>
    </row>
    <row r="48" spans="1:8" ht="27" customHeight="1">
      <c r="A48" s="4">
        <f t="shared" si="0"/>
        <v>500</v>
      </c>
      <c r="B48" s="46">
        <v>5</v>
      </c>
      <c r="C48" s="60"/>
      <c r="D48" s="61"/>
      <c r="E48" s="62"/>
      <c r="F48" s="63"/>
      <c r="G48" s="13"/>
      <c r="H48" s="4">
        <f t="shared" si="1"/>
        <v>500</v>
      </c>
    </row>
    <row r="49" spans="1:8" ht="28.5" customHeight="1" thickBot="1">
      <c r="A49" s="4">
        <f t="shared" si="0"/>
        <v>500</v>
      </c>
      <c r="B49" s="50">
        <v>5</v>
      </c>
      <c r="C49" s="50"/>
      <c r="D49" s="51"/>
      <c r="E49" s="52"/>
      <c r="F49" s="53"/>
      <c r="G49" s="6"/>
      <c r="H49" s="4">
        <f t="shared" si="1"/>
        <v>500</v>
      </c>
    </row>
    <row r="50" spans="1:8" ht="35.25" customHeight="1" thickTop="1">
      <c r="A50" s="4">
        <f t="shared" si="0"/>
        <v>601</v>
      </c>
      <c r="B50" s="41">
        <v>6</v>
      </c>
      <c r="C50" s="41"/>
      <c r="D50" s="42">
        <v>1</v>
      </c>
      <c r="E50" s="43" t="s">
        <v>98</v>
      </c>
      <c r="F50" s="57" t="s">
        <v>99</v>
      </c>
      <c r="G50" s="45"/>
      <c r="H50" s="4">
        <f t="shared" si="1"/>
        <v>601</v>
      </c>
    </row>
    <row r="51" spans="1:8" ht="34.5" customHeight="1">
      <c r="A51" s="4">
        <f t="shared" si="0"/>
        <v>602</v>
      </c>
      <c r="B51" s="46">
        <v>6</v>
      </c>
      <c r="C51" s="46"/>
      <c r="D51" s="47">
        <v>2</v>
      </c>
      <c r="E51" s="48" t="s">
        <v>100</v>
      </c>
      <c r="F51" s="49" t="s">
        <v>101</v>
      </c>
      <c r="G51" s="5"/>
      <c r="H51" s="4">
        <f t="shared" si="1"/>
        <v>602</v>
      </c>
    </row>
    <row r="52" spans="1:8" ht="30" customHeight="1">
      <c r="A52" s="4">
        <f t="shared" si="0"/>
        <v>603</v>
      </c>
      <c r="B52" s="46">
        <v>6</v>
      </c>
      <c r="C52" s="46"/>
      <c r="D52" s="47">
        <v>3</v>
      </c>
      <c r="E52" s="48" t="s">
        <v>102</v>
      </c>
      <c r="F52" s="49" t="s">
        <v>103</v>
      </c>
      <c r="G52" s="5"/>
      <c r="H52" s="4">
        <f t="shared" si="1"/>
        <v>603</v>
      </c>
    </row>
    <row r="53" spans="1:8" ht="26.45" customHeight="1">
      <c r="A53" s="4">
        <f t="shared" si="0"/>
        <v>604</v>
      </c>
      <c r="B53" s="46">
        <v>6</v>
      </c>
      <c r="C53" s="46"/>
      <c r="D53" s="47">
        <v>4</v>
      </c>
      <c r="E53" s="48" t="s">
        <v>104</v>
      </c>
      <c r="F53" s="49" t="s">
        <v>105</v>
      </c>
      <c r="G53" s="5"/>
      <c r="H53" s="4">
        <f t="shared" si="1"/>
        <v>604</v>
      </c>
    </row>
    <row r="54" spans="1:8" ht="27" customHeight="1">
      <c r="A54" s="4">
        <f t="shared" si="0"/>
        <v>605</v>
      </c>
      <c r="B54" s="46">
        <v>6</v>
      </c>
      <c r="C54" s="46"/>
      <c r="D54" s="47">
        <v>5</v>
      </c>
      <c r="E54" s="48" t="s">
        <v>106</v>
      </c>
      <c r="F54" s="49" t="s">
        <v>107</v>
      </c>
      <c r="G54" s="5"/>
      <c r="H54" s="4">
        <f t="shared" si="1"/>
        <v>605</v>
      </c>
    </row>
    <row r="55" spans="1:8" ht="30.75" customHeight="1">
      <c r="A55" s="4">
        <f t="shared" si="0"/>
        <v>606</v>
      </c>
      <c r="B55" s="46">
        <v>6</v>
      </c>
      <c r="C55" s="46"/>
      <c r="D55" s="47">
        <v>6</v>
      </c>
      <c r="E55" s="48" t="s">
        <v>108</v>
      </c>
      <c r="F55" s="49" t="s">
        <v>109</v>
      </c>
      <c r="G55" s="5"/>
      <c r="H55" s="4">
        <f t="shared" si="1"/>
        <v>606</v>
      </c>
    </row>
    <row r="56" spans="1:8" ht="56.25" customHeight="1">
      <c r="A56" s="4">
        <f t="shared" si="0"/>
        <v>607</v>
      </c>
      <c r="B56" s="46">
        <v>6</v>
      </c>
      <c r="C56" s="46"/>
      <c r="D56" s="47">
        <v>7</v>
      </c>
      <c r="E56" s="48" t="s">
        <v>110</v>
      </c>
      <c r="F56" s="49" t="s">
        <v>111</v>
      </c>
      <c r="G56" s="5"/>
      <c r="H56" s="4">
        <f t="shared" si="1"/>
        <v>607</v>
      </c>
    </row>
    <row r="57" spans="1:8" ht="30.75" customHeight="1">
      <c r="A57" s="4">
        <f t="shared" si="0"/>
        <v>608</v>
      </c>
      <c r="B57" s="46">
        <v>6</v>
      </c>
      <c r="C57" s="46"/>
      <c r="D57" s="47">
        <v>8</v>
      </c>
      <c r="E57" s="48" t="s">
        <v>112</v>
      </c>
      <c r="F57" s="49" t="s">
        <v>113</v>
      </c>
      <c r="G57" s="5"/>
      <c r="H57" s="4">
        <f t="shared" si="1"/>
        <v>608</v>
      </c>
    </row>
    <row r="58" spans="1:8" ht="30.75" customHeight="1">
      <c r="A58" s="4">
        <f t="shared" si="0"/>
        <v>609</v>
      </c>
      <c r="B58" s="46">
        <v>6</v>
      </c>
      <c r="C58" s="46"/>
      <c r="D58" s="47">
        <v>9</v>
      </c>
      <c r="E58" s="48" t="s">
        <v>114</v>
      </c>
      <c r="F58" s="49" t="s">
        <v>115</v>
      </c>
      <c r="G58" s="5"/>
      <c r="H58" s="4">
        <f t="shared" si="1"/>
        <v>609</v>
      </c>
    </row>
    <row r="59" spans="1:8" ht="19.5">
      <c r="A59" s="4">
        <f t="shared" si="0"/>
        <v>610</v>
      </c>
      <c r="B59" s="46">
        <v>6</v>
      </c>
      <c r="C59" s="46"/>
      <c r="D59" s="47">
        <v>10</v>
      </c>
      <c r="E59" s="48" t="s">
        <v>116</v>
      </c>
      <c r="F59" s="49" t="s">
        <v>117</v>
      </c>
      <c r="G59" s="5"/>
      <c r="H59" s="4">
        <f t="shared" si="1"/>
        <v>610</v>
      </c>
    </row>
    <row r="60" spans="1:8" ht="19.5">
      <c r="A60" s="4">
        <f t="shared" si="0"/>
        <v>611</v>
      </c>
      <c r="B60" s="46">
        <v>6</v>
      </c>
      <c r="C60" s="60"/>
      <c r="D60" s="61">
        <v>11</v>
      </c>
      <c r="E60" s="62" t="s">
        <v>118</v>
      </c>
      <c r="F60" s="63" t="s">
        <v>119</v>
      </c>
      <c r="G60" s="13"/>
      <c r="H60" s="4">
        <f t="shared" si="1"/>
        <v>611</v>
      </c>
    </row>
    <row r="61" spans="1:8" ht="19.5">
      <c r="A61" s="4">
        <f t="shared" si="0"/>
        <v>600</v>
      </c>
      <c r="B61" s="46">
        <v>6</v>
      </c>
      <c r="C61" s="60"/>
      <c r="D61" s="61"/>
      <c r="E61" s="62"/>
      <c r="F61" s="63"/>
      <c r="G61" s="13"/>
      <c r="H61" s="4">
        <f t="shared" si="1"/>
        <v>600</v>
      </c>
    </row>
    <row r="62" spans="1:8" ht="19.5">
      <c r="A62" s="4">
        <f t="shared" si="0"/>
        <v>600</v>
      </c>
      <c r="B62" s="46">
        <v>6</v>
      </c>
      <c r="C62" s="60"/>
      <c r="D62" s="61"/>
      <c r="E62" s="62"/>
      <c r="F62" s="63"/>
      <c r="G62" s="13"/>
      <c r="H62" s="4">
        <f t="shared" si="1"/>
        <v>600</v>
      </c>
    </row>
    <row r="63" spans="1:8" ht="19.5">
      <c r="A63" s="4">
        <f t="shared" si="0"/>
        <v>600</v>
      </c>
      <c r="B63" s="46">
        <v>6</v>
      </c>
      <c r="C63" s="60"/>
      <c r="D63" s="61"/>
      <c r="E63" s="62"/>
      <c r="F63" s="63"/>
      <c r="G63" s="13"/>
      <c r="H63" s="4">
        <f t="shared" si="1"/>
        <v>600</v>
      </c>
    </row>
    <row r="64" spans="1:8" ht="35.25" customHeight="1" thickBot="1">
      <c r="A64" s="4">
        <f t="shared" si="0"/>
        <v>600</v>
      </c>
      <c r="B64" s="50">
        <v>6</v>
      </c>
      <c r="C64" s="50"/>
      <c r="D64" s="51"/>
      <c r="E64" s="52"/>
      <c r="F64" s="53"/>
      <c r="G64" s="6"/>
      <c r="H64" s="4">
        <f t="shared" si="1"/>
        <v>600</v>
      </c>
    </row>
    <row r="65" ht="19.5" thickTop="1"/>
  </sheetData>
  <phoneticPr fontId="4"/>
  <printOptions horizontalCentered="1" verticalCentered="1"/>
  <pageMargins left="0" right="0" top="0" bottom="0" header="0" footer="0"/>
  <pageSetup paperSize="8" scale="76" orientation="portrait" r:id="rId1"/>
  <rowBreaks count="1" manualBreakCount="1">
    <brk id="3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 sqref="B3"/>
    </sheetView>
  </sheetViews>
  <sheetFormatPr defaultRowHeight="18.75"/>
  <cols>
    <col min="1" max="6" width="44.75" customWidth="1"/>
  </cols>
  <sheetData>
    <row r="1" ht="180.6" customHeight="1"/>
  </sheetData>
  <phoneticPr fontId="4"/>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5:P48"/>
  <sheetViews>
    <sheetView view="pageBreakPreview" zoomScaleNormal="100" zoomScaleSheetLayoutView="100" workbookViewId="0">
      <selection activeCell="C5" sqref="C5"/>
    </sheetView>
  </sheetViews>
  <sheetFormatPr defaultRowHeight="18.75"/>
  <cols>
    <col min="2" max="2" width="5.125" customWidth="1"/>
    <col min="3" max="3" width="10" bestFit="1" customWidth="1"/>
    <col min="5" max="6" width="10.375" customWidth="1"/>
    <col min="10" max="11" width="10.25" customWidth="1"/>
  </cols>
  <sheetData>
    <row r="5" spans="3:16" ht="33.75" customHeight="1">
      <c r="C5" s="9" t="str">
        <f>IF(VLOOKUP("○",基礎データ!$E$6:$J$21,6,FALSE)="","","問い１  ")</f>
        <v/>
      </c>
      <c r="D5" s="80" t="str">
        <f>VLOOKUP("○",基礎データ!$E$6:$J$21,5,FALSE)</f>
        <v>花がさいたあと、植物はどのようにそだっているか、せつめいしましょう。</v>
      </c>
      <c r="E5" s="81"/>
      <c r="F5" s="81"/>
      <c r="H5" s="9" t="str">
        <f>$C$5</f>
        <v/>
      </c>
      <c r="I5" s="80" t="str">
        <f>$D$5</f>
        <v>花がさいたあと、植物はどのようにそだっているか、せつめいしましょう。</v>
      </c>
      <c r="J5" s="81"/>
      <c r="K5" s="81"/>
    </row>
    <row r="9" spans="3:16" ht="33.75" customHeight="1">
      <c r="C9" s="9" t="str">
        <f>IF(VLOOKUP("○",基礎データ!$E$6:$J$21,6,FALSE)="","","問い2  ")</f>
        <v/>
      </c>
      <c r="D9" s="80" t="str">
        <f>VLOOKUP("○",基礎データ!$E$6:$J$21,6,FALSE)</f>
        <v/>
      </c>
      <c r="E9" s="81"/>
      <c r="F9" s="81"/>
      <c r="H9" s="9" t="str">
        <f>$C$9</f>
        <v/>
      </c>
      <c r="I9" s="80" t="str">
        <f>$D$9</f>
        <v/>
      </c>
      <c r="J9" s="81"/>
      <c r="K9" s="81"/>
      <c r="O9" s="79" t="str">
        <f>VLOOKUP("○",基礎データ!$E$6:$J$21,3,FALSE)</f>
        <v>植物をそだてよう（４）花がさいたあと</v>
      </c>
      <c r="P9" s="79"/>
    </row>
    <row r="11" spans="3:16" ht="26.25" customHeight="1"/>
    <row r="29" spans="3:6" ht="27" customHeight="1">
      <c r="C29" s="8" t="s">
        <v>11</v>
      </c>
      <c r="D29" s="79" t="str">
        <f>$O$9</f>
        <v>植物をそだてよう（４）花がさいたあと</v>
      </c>
      <c r="E29" s="79"/>
      <c r="F29" s="8" t="s">
        <v>12</v>
      </c>
    </row>
    <row r="30" spans="3:6" ht="23.25" customHeight="1">
      <c r="C30" s="8"/>
      <c r="D30" s="10"/>
      <c r="E30" s="10"/>
      <c r="F30" s="8"/>
    </row>
    <row r="31" spans="3:6" ht="23.25" customHeight="1">
      <c r="C31" s="8"/>
      <c r="D31" s="10"/>
      <c r="E31" s="10"/>
      <c r="F31" s="8"/>
    </row>
    <row r="32" spans="3:6" ht="28.5" customHeight="1"/>
    <row r="33" ht="28.5" customHeight="1"/>
    <row r="34" ht="28.5" customHeight="1"/>
    <row r="35" ht="28.5" customHeight="1"/>
    <row r="36" ht="28.5" customHeight="1"/>
    <row r="37" ht="28.5" customHeight="1"/>
    <row r="38" ht="28.5" customHeight="1"/>
    <row r="39" ht="28.5" customHeight="1"/>
    <row r="40" ht="28.5" customHeight="1"/>
    <row r="41" ht="28.5" customHeight="1"/>
    <row r="42" ht="28.5" customHeight="1"/>
    <row r="43" ht="28.5" customHeight="1"/>
    <row r="44" ht="28.5" customHeight="1"/>
    <row r="45" ht="28.5" customHeight="1"/>
    <row r="46" ht="28.5" customHeight="1"/>
    <row r="47" ht="28.5" customHeight="1"/>
    <row r="48" ht="28.5" customHeight="1"/>
  </sheetData>
  <mergeCells count="6">
    <mergeCell ref="O9:P9"/>
    <mergeCell ref="D29:E29"/>
    <mergeCell ref="D5:F5"/>
    <mergeCell ref="I5:K5"/>
    <mergeCell ref="D9:F9"/>
    <mergeCell ref="I9:K9"/>
  </mergeCells>
  <phoneticPr fontId="4"/>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5:P48"/>
  <sheetViews>
    <sheetView view="pageBreakPreview" topLeftCell="A30" zoomScaleNormal="100" zoomScaleSheetLayoutView="100" workbookViewId="0">
      <selection activeCell="I41" sqref="I41"/>
    </sheetView>
  </sheetViews>
  <sheetFormatPr defaultRowHeight="18.75"/>
  <cols>
    <col min="2" max="2" width="5.125" customWidth="1"/>
    <col min="3" max="3" width="10" bestFit="1" customWidth="1"/>
    <col min="5" max="6" width="10.375" customWidth="1"/>
    <col min="10" max="11" width="10.25" customWidth="1"/>
  </cols>
  <sheetData>
    <row r="5" spans="3:16" ht="33.75" customHeight="1">
      <c r="C5" s="9" t="str">
        <f>IF(VLOOKUP("○",基礎データ!$E$6:$J$21,6,FALSE)="","","問い１  ")</f>
        <v/>
      </c>
      <c r="D5" s="80" t="str">
        <f>VLOOKUP("○",基礎データ!$E$6:$J$21,5,FALSE)</f>
        <v>花がさいたあと、植物はどのようにそだっているか、せつめいしましょう。</v>
      </c>
      <c r="E5" s="81"/>
      <c r="F5" s="81"/>
      <c r="H5" s="9" t="str">
        <f>$C$5</f>
        <v/>
      </c>
      <c r="I5" s="80" t="str">
        <f>$D$5</f>
        <v>花がさいたあと、植物はどのようにそだっているか、せつめいしましょう。</v>
      </c>
      <c r="J5" s="81"/>
      <c r="K5" s="81"/>
    </row>
    <row r="9" spans="3:16" ht="33.75" customHeight="1">
      <c r="C9" s="9" t="str">
        <f>IF(VLOOKUP("○",基礎データ!$E$6:$J$21,6,FALSE)="","","問い2  ")</f>
        <v/>
      </c>
      <c r="D9" s="80" t="str">
        <f>VLOOKUP("○",基礎データ!$E$6:$J$21,6,FALSE)</f>
        <v/>
      </c>
      <c r="E9" s="81"/>
      <c r="F9" s="81"/>
      <c r="H9" s="9" t="str">
        <f>$C$9</f>
        <v/>
      </c>
      <c r="I9" s="80" t="str">
        <f>$D$9</f>
        <v/>
      </c>
      <c r="J9" s="81"/>
      <c r="K9" s="81"/>
      <c r="O9" s="79" t="str">
        <f>VLOOKUP("○",基礎データ!$E$6:$J$21,3,FALSE)</f>
        <v>植物をそだてよう（４）花がさいたあと</v>
      </c>
      <c r="P9" s="79"/>
    </row>
    <row r="11" spans="3:16" ht="26.25" customHeight="1"/>
    <row r="29" spans="3:6" ht="23.25" customHeight="1">
      <c r="C29" s="8" t="s">
        <v>11</v>
      </c>
      <c r="D29" s="79" t="str">
        <f>$O$9</f>
        <v>植物をそだてよう（４）花がさいたあと</v>
      </c>
      <c r="E29" s="79"/>
      <c r="F29" s="8" t="s">
        <v>12</v>
      </c>
    </row>
    <row r="30" spans="3:6" ht="23.25" customHeight="1">
      <c r="C30" s="8"/>
      <c r="D30" s="12"/>
      <c r="E30" s="12"/>
      <c r="F30" s="8"/>
    </row>
    <row r="31" spans="3:6" ht="23.25" customHeight="1">
      <c r="C31" s="8"/>
      <c r="D31" s="12"/>
      <c r="E31" s="12"/>
      <c r="F31" s="8"/>
    </row>
    <row r="32" spans="3:6" ht="28.5" customHeight="1"/>
    <row r="33" ht="28.5" customHeight="1"/>
    <row r="34" ht="28.5" customHeight="1"/>
    <row r="35" ht="28.5" customHeight="1"/>
    <row r="36" ht="28.5" customHeight="1"/>
    <row r="37" ht="28.5" customHeight="1"/>
    <row r="38" ht="28.5" customHeight="1"/>
    <row r="39" ht="28.5" customHeight="1"/>
    <row r="40" ht="28.5" customHeight="1"/>
    <row r="41" ht="28.5" customHeight="1"/>
    <row r="42" ht="28.5" customHeight="1"/>
    <row r="43" ht="28.5" customHeight="1"/>
    <row r="44" ht="28.5" customHeight="1"/>
    <row r="45" ht="28.5" customHeight="1"/>
    <row r="46" ht="28.5" customHeight="1"/>
    <row r="47" ht="28.5" customHeight="1"/>
    <row r="48" ht="28.5" customHeight="1"/>
  </sheetData>
  <mergeCells count="6">
    <mergeCell ref="O9:P9"/>
    <mergeCell ref="D29:E29"/>
    <mergeCell ref="D5:F5"/>
    <mergeCell ref="I5:K5"/>
    <mergeCell ref="D9:F9"/>
    <mergeCell ref="I9:K9"/>
  </mergeCells>
  <phoneticPr fontId="4"/>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5:P48"/>
  <sheetViews>
    <sheetView view="pageBreakPreview" topLeftCell="A36" zoomScaleNormal="100" zoomScaleSheetLayoutView="100" workbookViewId="0">
      <selection activeCell="E54" sqref="E54"/>
    </sheetView>
  </sheetViews>
  <sheetFormatPr defaultRowHeight="18.75"/>
  <cols>
    <col min="2" max="2" width="5.125" customWidth="1"/>
    <col min="3" max="3" width="10" bestFit="1" customWidth="1"/>
    <col min="5" max="6" width="10.375" customWidth="1"/>
    <col min="10" max="11" width="10.25" customWidth="1"/>
  </cols>
  <sheetData>
    <row r="5" spans="3:16" ht="33.75" customHeight="1">
      <c r="C5" s="9" t="str">
        <f>IF(VLOOKUP("○",基礎データ!$E$6:$J$21,6,FALSE)="","","問い１  ")</f>
        <v/>
      </c>
      <c r="D5" s="80" t="str">
        <f>VLOOKUP("○",基礎データ!$E$6:$J$21,5,FALSE)</f>
        <v>花がさいたあと、植物はどのようにそだっているか、せつめいしましょう。</v>
      </c>
      <c r="E5" s="81"/>
      <c r="F5" s="81"/>
      <c r="H5" s="9" t="str">
        <f>$C$5</f>
        <v/>
      </c>
      <c r="I5" s="80" t="str">
        <f>$D$5</f>
        <v>花がさいたあと、植物はどのようにそだっているか、せつめいしましょう。</v>
      </c>
      <c r="J5" s="81"/>
      <c r="K5" s="81"/>
    </row>
    <row r="9" spans="3:16" ht="33.75" customHeight="1">
      <c r="C9" s="9" t="str">
        <f>IF(VLOOKUP("○",基礎データ!$E$6:$J$21,6,FALSE)="","","問い2  ")</f>
        <v/>
      </c>
      <c r="D9" s="80" t="str">
        <f>VLOOKUP("○",基礎データ!$E$6:$J$21,6,FALSE)</f>
        <v/>
      </c>
      <c r="E9" s="81"/>
      <c r="F9" s="81"/>
      <c r="H9" s="9" t="str">
        <f>$C$9</f>
        <v/>
      </c>
      <c r="I9" s="80" t="str">
        <f>$D$9</f>
        <v/>
      </c>
      <c r="J9" s="81"/>
      <c r="K9" s="81"/>
      <c r="O9" s="79" t="str">
        <f>VLOOKUP("○",基礎データ!$E$6:$J$21,3,FALSE)</f>
        <v>植物をそだてよう（４）花がさいたあと</v>
      </c>
      <c r="P9" s="79"/>
    </row>
    <row r="11" spans="3:16" ht="26.25" customHeight="1"/>
    <row r="29" spans="3:6" ht="23.25" customHeight="1">
      <c r="C29" s="8" t="s">
        <v>11</v>
      </c>
      <c r="D29" s="79" t="str">
        <f>$O$9</f>
        <v>植物をそだてよう（４）花がさいたあと</v>
      </c>
      <c r="E29" s="79"/>
      <c r="F29" s="8" t="s">
        <v>12</v>
      </c>
    </row>
    <row r="30" spans="3:6" ht="23.25" customHeight="1">
      <c r="C30" s="8"/>
      <c r="D30" s="12"/>
      <c r="E30" s="12"/>
      <c r="F30" s="8"/>
    </row>
    <row r="31" spans="3:6" ht="23.25" customHeight="1">
      <c r="C31" s="8"/>
      <c r="D31" s="12"/>
      <c r="E31" s="12"/>
      <c r="F31" s="8"/>
    </row>
    <row r="32" spans="3:6" ht="28.5" customHeight="1"/>
    <row r="33" ht="28.5" customHeight="1"/>
    <row r="34" ht="28.5" customHeight="1"/>
    <row r="35" ht="28.5" customHeight="1"/>
    <row r="36" ht="28.5" customHeight="1"/>
    <row r="37" ht="28.5" customHeight="1"/>
    <row r="38" ht="28.5" customHeight="1"/>
    <row r="39" ht="28.5" customHeight="1"/>
    <row r="40" ht="28.5" customHeight="1"/>
    <row r="41" ht="28.5" customHeight="1"/>
    <row r="42" ht="28.5" customHeight="1"/>
    <row r="43" ht="28.5" customHeight="1"/>
    <row r="44" ht="28.5" customHeight="1"/>
    <row r="45" ht="28.5" customHeight="1"/>
    <row r="46" ht="28.5" customHeight="1"/>
    <row r="47" ht="28.5" customHeight="1"/>
    <row r="48" ht="28.5" customHeight="1"/>
  </sheetData>
  <mergeCells count="6">
    <mergeCell ref="O9:P9"/>
    <mergeCell ref="D29:E29"/>
    <mergeCell ref="D5:F5"/>
    <mergeCell ref="I5:K5"/>
    <mergeCell ref="D9:F9"/>
    <mergeCell ref="I9:K9"/>
  </mergeCells>
  <phoneticPr fontId="4"/>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5:P48"/>
  <sheetViews>
    <sheetView view="pageBreakPreview" topLeftCell="A36" zoomScaleNormal="100" zoomScaleSheetLayoutView="100" workbookViewId="0">
      <selection activeCell="E54" sqref="E54"/>
    </sheetView>
  </sheetViews>
  <sheetFormatPr defaultRowHeight="18.75"/>
  <cols>
    <col min="2" max="2" width="5.125" customWidth="1"/>
    <col min="3" max="3" width="10" bestFit="1" customWidth="1"/>
    <col min="5" max="6" width="10.375" customWidth="1"/>
    <col min="10" max="11" width="10.25" customWidth="1"/>
  </cols>
  <sheetData>
    <row r="5" spans="3:16" ht="33.75" customHeight="1">
      <c r="C5" s="9" t="str">
        <f>IF(VLOOKUP("○",基礎データ!$E$6:$J$21,6,FALSE)="","","問い１  ")</f>
        <v/>
      </c>
      <c r="D5" s="80" t="str">
        <f>VLOOKUP("○",基礎データ!$E$6:$J$21,5,FALSE)</f>
        <v>花がさいたあと、植物はどのようにそだっているか、せつめいしましょう。</v>
      </c>
      <c r="E5" s="81"/>
      <c r="F5" s="81"/>
      <c r="H5" s="9" t="str">
        <f>$C$5</f>
        <v/>
      </c>
      <c r="I5" s="80" t="str">
        <f>$D$5</f>
        <v>花がさいたあと、植物はどのようにそだっているか、せつめいしましょう。</v>
      </c>
      <c r="J5" s="81"/>
      <c r="K5" s="81"/>
    </row>
    <row r="9" spans="3:16" ht="33.75" customHeight="1">
      <c r="C9" s="9" t="str">
        <f>IF(VLOOKUP("○",基礎データ!$E$6:$J$21,6,FALSE)="","","問い2  ")</f>
        <v/>
      </c>
      <c r="D9" s="80" t="str">
        <f>VLOOKUP("○",基礎データ!$E$6:$J$21,6,FALSE)</f>
        <v/>
      </c>
      <c r="E9" s="81"/>
      <c r="F9" s="81"/>
      <c r="H9" s="9" t="str">
        <f>$C$9</f>
        <v/>
      </c>
      <c r="I9" s="80" t="str">
        <f>$D$9</f>
        <v/>
      </c>
      <c r="J9" s="81"/>
      <c r="K9" s="81"/>
      <c r="O9" s="79" t="str">
        <f>VLOOKUP("○",基礎データ!$E$6:$J$21,3,FALSE)</f>
        <v>植物をそだてよう（４）花がさいたあと</v>
      </c>
      <c r="P9" s="79"/>
    </row>
    <row r="11" spans="3:16" ht="26.25" customHeight="1"/>
    <row r="29" spans="3:6" ht="23.25" customHeight="1">
      <c r="C29" s="8" t="s">
        <v>11</v>
      </c>
      <c r="D29" s="79" t="str">
        <f>$O$9</f>
        <v>植物をそだてよう（４）花がさいたあと</v>
      </c>
      <c r="E29" s="79"/>
      <c r="F29" s="8" t="s">
        <v>12</v>
      </c>
    </row>
    <row r="30" spans="3:6" ht="23.25" customHeight="1">
      <c r="C30" s="8"/>
      <c r="D30" s="10"/>
      <c r="E30" s="10"/>
      <c r="F30" s="8"/>
    </row>
    <row r="31" spans="3:6" ht="23.25" customHeight="1">
      <c r="C31" s="8"/>
      <c r="D31" s="10"/>
      <c r="E31" s="10"/>
      <c r="F31" s="8"/>
    </row>
    <row r="32" spans="3:6" ht="28.5" customHeight="1"/>
    <row r="33" ht="28.5" customHeight="1"/>
    <row r="34" ht="28.5" customHeight="1"/>
    <row r="35" ht="28.5" customHeight="1"/>
    <row r="36" ht="28.5" customHeight="1"/>
    <row r="37" ht="28.5" customHeight="1"/>
    <row r="38" ht="28.5" customHeight="1"/>
    <row r="39" ht="28.5" customHeight="1"/>
    <row r="40" ht="28.5" customHeight="1"/>
    <row r="41" ht="28.5" customHeight="1"/>
    <row r="42" ht="28.5" customHeight="1"/>
    <row r="43" ht="28.5" customHeight="1"/>
    <row r="44" ht="28.5" customHeight="1"/>
    <row r="45" ht="28.5" customHeight="1"/>
    <row r="46" ht="28.5" customHeight="1"/>
    <row r="47" ht="28.5" customHeight="1"/>
    <row r="48" ht="28.5" customHeight="1"/>
  </sheetData>
  <mergeCells count="6">
    <mergeCell ref="O9:P9"/>
    <mergeCell ref="D29:E29"/>
    <mergeCell ref="D5:F5"/>
    <mergeCell ref="I5:K5"/>
    <mergeCell ref="D9:F9"/>
    <mergeCell ref="I9:K9"/>
  </mergeCells>
  <phoneticPr fontId="4"/>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5:P29"/>
  <sheetViews>
    <sheetView view="pageBreakPreview" topLeftCell="D40" zoomScaleNormal="100" zoomScaleSheetLayoutView="100" workbookViewId="0">
      <selection activeCell="N18" sqref="N18"/>
    </sheetView>
  </sheetViews>
  <sheetFormatPr defaultRowHeight="18.75"/>
  <cols>
    <col min="2" max="2" width="5.125" customWidth="1"/>
    <col min="3" max="3" width="10" bestFit="1" customWidth="1"/>
    <col min="5" max="6" width="10.375" customWidth="1"/>
    <col min="10" max="11" width="10.25" customWidth="1"/>
  </cols>
  <sheetData>
    <row r="5" spans="3:16" ht="33.75" customHeight="1">
      <c r="C5" s="9" t="str">
        <f>IF(VLOOKUP("○",基礎データ!$E$6:$J$21,6,FALSE)="","","問い１  ")</f>
        <v/>
      </c>
      <c r="D5" s="80" t="str">
        <f>VLOOKUP("○",基礎データ!$E$6:$J$21,5,FALSE)</f>
        <v>花がさいたあと、植物はどのようにそだっているか、せつめいしましょう。</v>
      </c>
      <c r="E5" s="81"/>
      <c r="F5" s="81"/>
      <c r="H5" s="9" t="str">
        <f>$C$5</f>
        <v/>
      </c>
      <c r="I5" s="80" t="str">
        <f>$D$5</f>
        <v>花がさいたあと、植物はどのようにそだっているか、せつめいしましょう。</v>
      </c>
      <c r="J5" s="81"/>
      <c r="K5" s="81"/>
    </row>
    <row r="9" spans="3:16" ht="33.75" customHeight="1">
      <c r="C9" s="9" t="str">
        <f>IF(VLOOKUP("○",基礎データ!$E$6:$J$21,6,FALSE)="","","問い2  ")</f>
        <v/>
      </c>
      <c r="D9" s="80" t="str">
        <f>VLOOKUP("○",基礎データ!$E$6:$J$21,6,FALSE)</f>
        <v/>
      </c>
      <c r="E9" s="81"/>
      <c r="F9" s="81"/>
      <c r="H9" s="9" t="str">
        <f>$C$9</f>
        <v/>
      </c>
      <c r="I9" s="80" t="str">
        <f>$D$9</f>
        <v/>
      </c>
      <c r="J9" s="81"/>
      <c r="K9" s="81"/>
      <c r="O9" s="79" t="str">
        <f>VLOOKUP("○",基礎データ!$E$6:$J$21,3,FALSE)</f>
        <v>植物をそだてよう（４）花がさいたあと</v>
      </c>
      <c r="P9" s="79"/>
    </row>
    <row r="11" spans="3:16" ht="26.25" customHeight="1"/>
    <row r="29" spans="3:6" ht="24">
      <c r="C29" s="8" t="s">
        <v>11</v>
      </c>
      <c r="D29" s="79" t="str">
        <f>$O$9</f>
        <v>植物をそだてよう（４）花がさいたあと</v>
      </c>
      <c r="E29" s="79"/>
      <c r="F29" s="8" t="s">
        <v>12</v>
      </c>
    </row>
  </sheetData>
  <mergeCells count="6">
    <mergeCell ref="O9:P9"/>
    <mergeCell ref="D29:E29"/>
    <mergeCell ref="D5:F5"/>
    <mergeCell ref="I5:K5"/>
    <mergeCell ref="D9:F9"/>
    <mergeCell ref="I9:K9"/>
  </mergeCells>
  <phoneticPr fontId="4"/>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5:P29"/>
  <sheetViews>
    <sheetView view="pageBreakPreview" topLeftCell="D43" zoomScaleNormal="100" zoomScaleSheetLayoutView="100" workbookViewId="0">
      <selection activeCell="O52" sqref="O52"/>
    </sheetView>
  </sheetViews>
  <sheetFormatPr defaultRowHeight="18.75"/>
  <cols>
    <col min="2" max="2" width="5.125" customWidth="1"/>
    <col min="3" max="3" width="10" bestFit="1" customWidth="1"/>
    <col min="5" max="6" width="10.375" customWidth="1"/>
    <col min="10" max="11" width="10.25" customWidth="1"/>
  </cols>
  <sheetData>
    <row r="5" spans="3:16" ht="33.75" customHeight="1">
      <c r="C5" s="9" t="str">
        <f>IF(VLOOKUP("○",基礎データ!$E$6:$J$21,6,FALSE)="","","問い１  ")</f>
        <v/>
      </c>
      <c r="D5" s="80" t="str">
        <f>VLOOKUP("○",基礎データ!$E$6:$J$21,5,FALSE)</f>
        <v>花がさいたあと、植物はどのようにそだっているか、せつめいしましょう。</v>
      </c>
      <c r="E5" s="81"/>
      <c r="F5" s="81"/>
      <c r="H5" s="9" t="str">
        <f>$C$5</f>
        <v/>
      </c>
      <c r="I5" s="80" t="str">
        <f>$D$5</f>
        <v>花がさいたあと、植物はどのようにそだっているか、せつめいしましょう。</v>
      </c>
      <c r="J5" s="81"/>
      <c r="K5" s="81"/>
    </row>
    <row r="9" spans="3:16" ht="33.75" customHeight="1">
      <c r="C9" s="9" t="str">
        <f>IF(VLOOKUP("○",基礎データ!$E$6:$J$21,6,FALSE)="","","問い2  ")</f>
        <v/>
      </c>
      <c r="D9" s="80" t="str">
        <f>VLOOKUP("○",基礎データ!$E$6:$J$21,6,FALSE)</f>
        <v/>
      </c>
      <c r="E9" s="81"/>
      <c r="F9" s="81"/>
      <c r="H9" s="9" t="str">
        <f>$C$9</f>
        <v/>
      </c>
      <c r="I9" s="80" t="str">
        <f>$D$9</f>
        <v/>
      </c>
      <c r="J9" s="81"/>
      <c r="K9" s="81"/>
      <c r="O9" s="79" t="str">
        <f>VLOOKUP("○",基礎データ!$E$6:$J$21,3,FALSE)</f>
        <v>植物をそだてよう（４）花がさいたあと</v>
      </c>
      <c r="P9" s="79"/>
    </row>
    <row r="11" spans="3:16" ht="26.25" customHeight="1"/>
    <row r="29" spans="3:6" ht="24">
      <c r="C29" s="8" t="s">
        <v>11</v>
      </c>
      <c r="D29" s="79" t="str">
        <f>$O$9</f>
        <v>植物をそだてよう（４）花がさいたあと</v>
      </c>
      <c r="E29" s="79"/>
      <c r="F29" s="8" t="s">
        <v>12</v>
      </c>
    </row>
  </sheetData>
  <mergeCells count="6">
    <mergeCell ref="O9:P9"/>
    <mergeCell ref="D29:E29"/>
    <mergeCell ref="D5:F5"/>
    <mergeCell ref="I5:K5"/>
    <mergeCell ref="D9:F9"/>
    <mergeCell ref="I9:K9"/>
  </mergeCells>
  <phoneticPr fontId="4"/>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5:P29"/>
  <sheetViews>
    <sheetView view="pageBreakPreview" topLeftCell="D34" zoomScaleNormal="100" zoomScaleSheetLayoutView="100" workbookViewId="0">
      <selection activeCell="N18" sqref="N18"/>
    </sheetView>
  </sheetViews>
  <sheetFormatPr defaultRowHeight="18.75"/>
  <cols>
    <col min="2" max="2" width="5.125" customWidth="1"/>
    <col min="3" max="3" width="10" bestFit="1" customWidth="1"/>
    <col min="5" max="6" width="10.375" customWidth="1"/>
    <col min="10" max="11" width="10.25" customWidth="1"/>
  </cols>
  <sheetData>
    <row r="5" spans="3:16" ht="33.75" customHeight="1">
      <c r="C5" s="9" t="str">
        <f>IF(VLOOKUP("○",基礎データ!$E$6:$J$21,6,FALSE)="","","問い１  ")</f>
        <v/>
      </c>
      <c r="D5" s="80" t="str">
        <f>VLOOKUP("○",基礎データ!$E$6:$J$21,5,FALSE)</f>
        <v>花がさいたあと、植物はどのようにそだっているか、せつめいしましょう。</v>
      </c>
      <c r="E5" s="81"/>
      <c r="F5" s="81"/>
      <c r="H5" s="9" t="str">
        <f>$C$5</f>
        <v/>
      </c>
      <c r="I5" s="80" t="str">
        <f>$D$5</f>
        <v>花がさいたあと、植物はどのようにそだっているか、せつめいしましょう。</v>
      </c>
      <c r="J5" s="81"/>
      <c r="K5" s="81"/>
    </row>
    <row r="9" spans="3:16" ht="33.75" customHeight="1">
      <c r="C9" s="9" t="str">
        <f>IF(VLOOKUP("○",基礎データ!$E$6:$J$21,6,FALSE)="","","問い2  ")</f>
        <v/>
      </c>
      <c r="D9" s="80" t="str">
        <f>VLOOKUP("○",基礎データ!$E$6:$J$21,6,FALSE)</f>
        <v/>
      </c>
      <c r="E9" s="81"/>
      <c r="F9" s="81"/>
      <c r="H9" s="9" t="str">
        <f>$C$9</f>
        <v/>
      </c>
      <c r="I9" s="80" t="str">
        <f>$D$9</f>
        <v/>
      </c>
      <c r="J9" s="81"/>
      <c r="K9" s="81"/>
      <c r="O9" s="79" t="str">
        <f>VLOOKUP("○",基礎データ!$E$6:$J$21,3,FALSE)</f>
        <v>植物をそだてよう（４）花がさいたあと</v>
      </c>
      <c r="P9" s="79"/>
    </row>
    <row r="11" spans="3:16" ht="26.25" customHeight="1"/>
    <row r="29" spans="3:6" ht="24">
      <c r="C29" s="8" t="s">
        <v>11</v>
      </c>
      <c r="D29" s="79" t="str">
        <f>$O$9</f>
        <v>植物をそだてよう（４）花がさいたあと</v>
      </c>
      <c r="E29" s="79"/>
      <c r="F29" s="8" t="s">
        <v>12</v>
      </c>
    </row>
  </sheetData>
  <mergeCells count="6">
    <mergeCell ref="O9:P9"/>
    <mergeCell ref="D29:E29"/>
    <mergeCell ref="D5:F5"/>
    <mergeCell ref="I5:K5"/>
    <mergeCell ref="D9:F9"/>
    <mergeCell ref="I9:K9"/>
  </mergeCells>
  <phoneticPr fontId="4"/>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10</vt:i4>
      </vt:variant>
    </vt:vector>
  </HeadingPairs>
  <TitlesOfParts>
    <vt:vector size="23" baseType="lpstr">
      <vt:lpstr>基礎データ</vt:lpstr>
      <vt:lpstr>Sheet1</vt:lpstr>
      <vt:lpstr>OPPシート表示 (３シート)</vt:lpstr>
      <vt:lpstr>OPPシート表示 (４シート) </vt:lpstr>
      <vt:lpstr>OPPシート表示 (５シート)</vt:lpstr>
      <vt:lpstr>OPPシート表示 (６シート)</vt:lpstr>
      <vt:lpstr>OPPシート表示 (７シート)</vt:lpstr>
      <vt:lpstr>OPPシート表示 (８シート)</vt:lpstr>
      <vt:lpstr>OPPシート表示 (９シート)</vt:lpstr>
      <vt:lpstr>OPPシート表示（１０シート）</vt:lpstr>
      <vt:lpstr>OPPシート表示（１１シート）</vt:lpstr>
      <vt:lpstr>OPPシート表示（１２シート）</vt:lpstr>
      <vt:lpstr>oppシート問い（小学校）</vt:lpstr>
      <vt:lpstr>'OPPシート表示 (３シート)'!Print_Area</vt:lpstr>
      <vt:lpstr>'OPPシート表示 (４シート) '!Print_Area</vt:lpstr>
      <vt:lpstr>'OPPシート表示 (５シート)'!Print_Area</vt:lpstr>
      <vt:lpstr>'OPPシート表示 (６シート)'!Print_Area</vt:lpstr>
      <vt:lpstr>'OPPシート表示 (７シート)'!Print_Area</vt:lpstr>
      <vt:lpstr>'OPPシート表示 (８シート)'!Print_Area</vt:lpstr>
      <vt:lpstr>'OPPシート表示 (９シート)'!Print_Area</vt:lpstr>
      <vt:lpstr>'OPPシート表示（１０シート）'!Print_Area</vt:lpstr>
      <vt:lpstr>'OPPシート表示（１１シート）'!Print_Area</vt:lpstr>
      <vt:lpstr>'OPPシート表示（１２シート）'!Print_Area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2018-03-12T08:59:33Z</dcterms:modified>
</cp:coreProperties>
</file>